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inetpub\wwwroot\envstats\Questionnaires\2022\Country files\"/>
    </mc:Choice>
  </mc:AlternateContent>
  <xr:revisionPtr revIDLastSave="0" documentId="13_ncr:1_{8B8962F9-BCA1-4E30-9251-E01AEE91A625}" xr6:coauthVersionLast="47" xr6:coauthVersionMax="47" xr10:uidLastSave="{00000000-0000-0000-0000-000000000000}"/>
  <bookViews>
    <workbookView xWindow="-108" yWindow="-108" windowWidth="23256" windowHeight="12576" firstSheet="1" activeTab="3" xr2:uid="{00000000-000D-0000-FFFF-FFFF00000000}"/>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10" r:id="rId9"/>
    <sheet name="R7" sheetId="11"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'R7'!$B$3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'R7'!$D$3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#REF!</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#REF!</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'R7'!$B$32</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'R7'!$B$8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'R7'!$B$6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#REF!</definedName>
    <definedName name="_xlnm.Print_Area" localSheetId="9">'R6'!$C$1:$O$27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#REF!</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'R7'!$B$1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#REF!</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#REF!</definedName>
    <definedName name="Z_F9B2AFCD_706F_4A95_97DA_6EDAA648AEE9_.wvu.Cols" localSheetId="9" hidden="1">'R6'!$A:$A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'R6'!$C$1:$O$27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calcId="191028"/>
  <customWorkbookViews>
    <customWorkbookView name="Yongyi.Min - Personal View" guid="{F9B2AFCD-706F-4A95-97DA-6EDAA648AEE9}" mergeInterval="0" personalView="1" maximized="1" windowWidth="1020" windowHeight="60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9" i="4" l="1"/>
  <c r="BG9" i="4"/>
  <c r="BI9" i="4"/>
  <c r="BK9" i="4"/>
  <c r="BM9" i="4"/>
  <c r="BO9" i="4"/>
  <c r="BQ9" i="4"/>
  <c r="BS9" i="4"/>
  <c r="BU9" i="4"/>
  <c r="BW9" i="4"/>
  <c r="BY9" i="4"/>
  <c r="CA9" i="4"/>
  <c r="CC9" i="4"/>
  <c r="CE9" i="4"/>
  <c r="CG9" i="4"/>
  <c r="CI9" i="4"/>
  <c r="CK9" i="4"/>
  <c r="CM9" i="4"/>
  <c r="CO9" i="4"/>
  <c r="CQ9" i="4"/>
  <c r="CS9" i="4"/>
  <c r="BE10" i="4"/>
  <c r="BG10" i="4"/>
  <c r="BI10" i="4"/>
  <c r="BK10" i="4"/>
  <c r="BM10" i="4"/>
  <c r="BO10" i="4"/>
  <c r="BQ10" i="4"/>
  <c r="BS10" i="4"/>
  <c r="BU10" i="4"/>
  <c r="BW10" i="4"/>
  <c r="BY10" i="4"/>
  <c r="CA10" i="4"/>
  <c r="CC10" i="4"/>
  <c r="CE10" i="4"/>
  <c r="CG10" i="4"/>
  <c r="CI10" i="4"/>
  <c r="CK10" i="4"/>
  <c r="CM10" i="4"/>
  <c r="CO10" i="4"/>
  <c r="CQ10" i="4"/>
  <c r="CS10" i="4"/>
  <c r="BE11" i="4"/>
  <c r="BG11" i="4"/>
  <c r="BI11" i="4"/>
  <c r="BK11" i="4"/>
  <c r="BM11" i="4"/>
  <c r="BO11" i="4"/>
  <c r="BQ11" i="4"/>
  <c r="BS11" i="4"/>
  <c r="BU11" i="4"/>
  <c r="BW11" i="4"/>
  <c r="BY11" i="4"/>
  <c r="CA11" i="4"/>
  <c r="CC11" i="4"/>
  <c r="CE11" i="4"/>
  <c r="CG11" i="4"/>
  <c r="CI11" i="4"/>
  <c r="CK11" i="4"/>
  <c r="CM11" i="4"/>
  <c r="CO11" i="4"/>
  <c r="CQ11" i="4"/>
  <c r="CS11" i="4"/>
  <c r="BE12" i="4"/>
  <c r="BG12" i="4"/>
  <c r="BI12" i="4"/>
  <c r="BK12" i="4"/>
  <c r="BM12" i="4"/>
  <c r="BO12" i="4"/>
  <c r="BQ12" i="4"/>
  <c r="BS12" i="4"/>
  <c r="BU12" i="4"/>
  <c r="BW12" i="4"/>
  <c r="BY12" i="4"/>
  <c r="CA12" i="4"/>
  <c r="CC12" i="4"/>
  <c r="CE12" i="4"/>
  <c r="CG12" i="4"/>
  <c r="CI12" i="4"/>
  <c r="CK12" i="4"/>
  <c r="CM12" i="4"/>
  <c r="CO12" i="4"/>
  <c r="CQ12" i="4"/>
  <c r="CS12" i="4"/>
  <c r="BE13" i="4"/>
  <c r="BG13" i="4"/>
  <c r="BI13" i="4"/>
  <c r="BK13" i="4"/>
  <c r="BM13" i="4"/>
  <c r="BO13" i="4"/>
  <c r="BQ13" i="4"/>
  <c r="BS13" i="4"/>
  <c r="BU13" i="4"/>
  <c r="BW13" i="4"/>
  <c r="BY13" i="4"/>
  <c r="CA13" i="4"/>
  <c r="CC13" i="4"/>
  <c r="CE13" i="4"/>
  <c r="CG13" i="4"/>
  <c r="CI13" i="4"/>
  <c r="CK13" i="4"/>
  <c r="CM13" i="4"/>
  <c r="CO13" i="4"/>
  <c r="CQ13" i="4"/>
  <c r="CS13" i="4"/>
  <c r="BE14" i="4"/>
  <c r="BG14" i="4"/>
  <c r="BI14" i="4"/>
  <c r="BK14" i="4"/>
  <c r="BM14" i="4"/>
  <c r="BO14" i="4"/>
  <c r="BQ14" i="4"/>
  <c r="BS14" i="4"/>
  <c r="BU14" i="4"/>
  <c r="BW14" i="4"/>
  <c r="BY14" i="4"/>
  <c r="CA14" i="4"/>
  <c r="CC14" i="4"/>
  <c r="CE14" i="4"/>
  <c r="CG14" i="4"/>
  <c r="CI14" i="4"/>
  <c r="CK14" i="4"/>
  <c r="CM14" i="4"/>
  <c r="CO14" i="4"/>
  <c r="CQ14" i="4"/>
  <c r="CS14" i="4"/>
  <c r="BE15" i="4"/>
  <c r="BG15" i="4"/>
  <c r="BI15" i="4"/>
  <c r="BK15" i="4"/>
  <c r="BM15" i="4"/>
  <c r="BO15" i="4"/>
  <c r="BQ15" i="4"/>
  <c r="BS15" i="4"/>
  <c r="BU15" i="4"/>
  <c r="BW15" i="4"/>
  <c r="BY15" i="4"/>
  <c r="CA15" i="4"/>
  <c r="CC15" i="4"/>
  <c r="CE15" i="4"/>
  <c r="CG15" i="4"/>
  <c r="CI15" i="4"/>
  <c r="CK15" i="4"/>
  <c r="CM15" i="4"/>
  <c r="CO15" i="4"/>
  <c r="CQ15" i="4"/>
  <c r="CS15" i="4"/>
  <c r="BE16" i="4"/>
  <c r="BG16" i="4"/>
  <c r="BI16" i="4"/>
  <c r="BK16" i="4"/>
  <c r="BM16" i="4"/>
  <c r="BO16" i="4"/>
  <c r="BQ16" i="4"/>
  <c r="BS16" i="4"/>
  <c r="BU16" i="4"/>
  <c r="BW16" i="4"/>
  <c r="BY16" i="4"/>
  <c r="CA16" i="4"/>
  <c r="CC16" i="4"/>
  <c r="CE16" i="4"/>
  <c r="CG16" i="4"/>
  <c r="CI16" i="4"/>
  <c r="CK16" i="4"/>
  <c r="CM16" i="4"/>
  <c r="CO16" i="4"/>
  <c r="CQ16" i="4"/>
  <c r="CS16" i="4"/>
  <c r="BC20" i="4"/>
  <c r="BE20" i="4"/>
  <c r="BG20" i="4"/>
  <c r="BI20" i="4"/>
  <c r="BK20" i="4"/>
  <c r="BM20" i="4"/>
  <c r="BM23" i="4" s="1"/>
  <c r="BO20" i="4"/>
  <c r="BO23" i="4" s="1"/>
  <c r="BQ20" i="4"/>
  <c r="BQ23" i="4" s="1"/>
  <c r="BS20" i="4"/>
  <c r="BU20" i="4"/>
  <c r="BW20" i="4"/>
  <c r="BW23" i="4" s="1"/>
  <c r="BY20" i="4"/>
  <c r="BY23" i="4" s="1"/>
  <c r="CA20" i="4"/>
  <c r="CA23" i="4" s="1"/>
  <c r="CC20" i="4"/>
  <c r="CE20" i="4"/>
  <c r="CE23" i="4" s="1"/>
  <c r="CG20" i="4"/>
  <c r="CG23" i="4" s="1"/>
  <c r="CI20" i="4"/>
  <c r="CK20" i="4"/>
  <c r="CM20" i="4"/>
  <c r="CM23" i="4" s="1"/>
  <c r="CO20" i="4"/>
  <c r="CO23" i="4" s="1"/>
  <c r="CQ20" i="4"/>
  <c r="CQ23" i="4" s="1"/>
  <c r="CS20" i="4"/>
  <c r="CS23" i="4" s="1"/>
  <c r="BC21" i="4"/>
  <c r="BE21" i="4"/>
  <c r="BG21" i="4"/>
  <c r="BI21" i="4"/>
  <c r="BK21" i="4"/>
  <c r="BM21" i="4"/>
  <c r="BO21" i="4"/>
  <c r="BQ21" i="4"/>
  <c r="BS21" i="4"/>
  <c r="BU21" i="4"/>
  <c r="BW21" i="4"/>
  <c r="BY21" i="4"/>
  <c r="CA21" i="4"/>
  <c r="CC21" i="4"/>
  <c r="CE21" i="4"/>
  <c r="CG21" i="4"/>
  <c r="CI21" i="4"/>
  <c r="CK21" i="4"/>
  <c r="CM21" i="4"/>
  <c r="CO21" i="4"/>
  <c r="CQ21" i="4"/>
  <c r="CS21" i="4"/>
  <c r="BC22" i="4"/>
  <c r="BE22" i="4"/>
  <c r="BG22" i="4"/>
  <c r="BI22" i="4"/>
  <c r="BK22" i="4"/>
  <c r="BM22" i="4"/>
  <c r="BO22" i="4"/>
  <c r="BQ22" i="4"/>
  <c r="BS22" i="4"/>
  <c r="BU22" i="4"/>
  <c r="BW22" i="4"/>
  <c r="BY22" i="4"/>
  <c r="CA22" i="4"/>
  <c r="CC22" i="4"/>
  <c r="CE22" i="4"/>
  <c r="CG22" i="4"/>
  <c r="CI22" i="4"/>
  <c r="CK22" i="4"/>
  <c r="CM22" i="4"/>
  <c r="CO22" i="4"/>
  <c r="CQ22" i="4"/>
  <c r="CS22" i="4"/>
  <c r="BC23" i="4"/>
  <c r="BE23" i="4"/>
  <c r="BG23" i="4"/>
  <c r="BI23" i="4"/>
  <c r="BK23" i="4"/>
  <c r="BS23" i="4"/>
  <c r="BU23" i="4"/>
  <c r="CC23" i="4"/>
  <c r="CI23" i="4"/>
  <c r="CK23" i="4"/>
  <c r="BC24" i="4"/>
  <c r="BE24" i="4"/>
  <c r="BG24" i="4"/>
  <c r="BI24" i="4"/>
  <c r="BK24" i="4"/>
  <c r="BM24" i="4"/>
  <c r="BO24" i="4"/>
  <c r="BQ24" i="4"/>
  <c r="BS24" i="4"/>
  <c r="BU24" i="4"/>
  <c r="BW24" i="4"/>
  <c r="BY24" i="4"/>
  <c r="CA24" i="4"/>
  <c r="CC24" i="4"/>
  <c r="CE24" i="4"/>
  <c r="CG24" i="4"/>
  <c r="CI24" i="4"/>
  <c r="CK24" i="4"/>
  <c r="CM24" i="4"/>
  <c r="CO24" i="4"/>
  <c r="CQ24" i="4"/>
  <c r="CS24" i="4"/>
  <c r="BE9" i="5"/>
  <c r="BG9" i="5"/>
  <c r="BI9" i="5"/>
  <c r="BI11" i="5" s="1"/>
  <c r="BK9" i="5"/>
  <c r="BK11" i="5" s="1"/>
  <c r="BM9" i="5"/>
  <c r="BO9" i="5"/>
  <c r="BQ9" i="5"/>
  <c r="BS9" i="5"/>
  <c r="BU9" i="5"/>
  <c r="BU11" i="5" s="1"/>
  <c r="BW9" i="5"/>
  <c r="BY9" i="5"/>
  <c r="BY11" i="5" s="1"/>
  <c r="CA9" i="5"/>
  <c r="CA11" i="5" s="1"/>
  <c r="CC9" i="5"/>
  <c r="CE9" i="5"/>
  <c r="CG9" i="5"/>
  <c r="CI9" i="5"/>
  <c r="CK9" i="5"/>
  <c r="CM9" i="5"/>
  <c r="CO9" i="5"/>
  <c r="CQ9" i="5"/>
  <c r="CS9" i="5"/>
  <c r="BE10" i="5"/>
  <c r="BG10" i="5"/>
  <c r="BI10" i="5"/>
  <c r="BK10" i="5"/>
  <c r="BM10" i="5"/>
  <c r="BO11" i="5" s="1"/>
  <c r="BO10" i="5"/>
  <c r="BQ11" i="5" s="1"/>
  <c r="BQ10" i="5"/>
  <c r="BS11" i="5" s="1"/>
  <c r="BS10" i="5"/>
  <c r="BU10" i="5"/>
  <c r="BW10" i="5"/>
  <c r="BY10" i="5"/>
  <c r="CA10" i="5"/>
  <c r="CC11" i="5" s="1"/>
  <c r="CC10" i="5"/>
  <c r="CE11" i="5" s="1"/>
  <c r="CE10" i="5"/>
  <c r="CG10" i="5"/>
  <c r="CI11" i="5"/>
  <c r="CI10" i="5"/>
  <c r="CK10" i="5"/>
  <c r="CM10" i="5"/>
  <c r="CO10" i="5"/>
  <c r="CQ11" i="5" s="1"/>
  <c r="CQ10" i="5"/>
  <c r="CS11" i="5" s="1"/>
  <c r="CS10" i="5"/>
  <c r="CK11" i="5"/>
  <c r="CO11" i="5"/>
  <c r="BE12" i="5"/>
  <c r="BG12" i="5"/>
  <c r="BI12" i="5"/>
  <c r="BK12" i="5"/>
  <c r="BM12" i="5"/>
  <c r="BO12" i="5"/>
  <c r="BQ12" i="5"/>
  <c r="BS12" i="5"/>
  <c r="BU12" i="5"/>
  <c r="BW12" i="5"/>
  <c r="BY12" i="5"/>
  <c r="CA12" i="5"/>
  <c r="CC12" i="5"/>
  <c r="CE12" i="5"/>
  <c r="CG12" i="5"/>
  <c r="CI12" i="5"/>
  <c r="CK12" i="5"/>
  <c r="CM12" i="5"/>
  <c r="CO12" i="5"/>
  <c r="CQ12" i="5"/>
  <c r="CS12" i="5"/>
  <c r="BE13" i="5"/>
  <c r="BG13" i="5"/>
  <c r="BI13" i="5"/>
  <c r="BK13" i="5"/>
  <c r="BM13" i="5"/>
  <c r="BO13" i="5"/>
  <c r="BQ13" i="5"/>
  <c r="BS13" i="5"/>
  <c r="BU13" i="5"/>
  <c r="BW13" i="5"/>
  <c r="BY13" i="5"/>
  <c r="CA13" i="5"/>
  <c r="CC13" i="5"/>
  <c r="CE13" i="5"/>
  <c r="CG13" i="5"/>
  <c r="CI13" i="5"/>
  <c r="CK13" i="5"/>
  <c r="CM13" i="5"/>
  <c r="CO13" i="5"/>
  <c r="CQ13" i="5"/>
  <c r="CS13" i="5"/>
  <c r="BE14" i="5"/>
  <c r="BG14" i="5"/>
  <c r="BI14" i="5"/>
  <c r="BK14" i="5"/>
  <c r="BM14" i="5"/>
  <c r="BO14" i="5"/>
  <c r="BQ14" i="5"/>
  <c r="BS14" i="5"/>
  <c r="BU14" i="5"/>
  <c r="BW14" i="5"/>
  <c r="BY14" i="5"/>
  <c r="CA14" i="5"/>
  <c r="CC14" i="5"/>
  <c r="CE14" i="5"/>
  <c r="CG14" i="5"/>
  <c r="CI14" i="5"/>
  <c r="CK14" i="5"/>
  <c r="CM14" i="5"/>
  <c r="CO14" i="5"/>
  <c r="CQ14" i="5"/>
  <c r="CS14" i="5"/>
  <c r="BE15" i="5"/>
  <c r="BG15" i="5"/>
  <c r="BI15" i="5"/>
  <c r="BK15" i="5"/>
  <c r="BM15" i="5"/>
  <c r="BO15" i="5"/>
  <c r="BQ15" i="5"/>
  <c r="BS15" i="5"/>
  <c r="BU15" i="5"/>
  <c r="BW15" i="5"/>
  <c r="BY15" i="5"/>
  <c r="CA15" i="5"/>
  <c r="CC15" i="5"/>
  <c r="CE15" i="5"/>
  <c r="CG15" i="5"/>
  <c r="CI15" i="5"/>
  <c r="CK15" i="5"/>
  <c r="CM15" i="5"/>
  <c r="CO15" i="5"/>
  <c r="CQ15" i="5"/>
  <c r="CS15" i="5"/>
  <c r="BE16" i="5"/>
  <c r="BG16" i="5"/>
  <c r="BI16" i="5"/>
  <c r="BK16" i="5"/>
  <c r="BM16" i="5"/>
  <c r="BO16" i="5"/>
  <c r="BQ16" i="5"/>
  <c r="BS16" i="5"/>
  <c r="BU16" i="5"/>
  <c r="BW16" i="5"/>
  <c r="BY16" i="5"/>
  <c r="CA16" i="5"/>
  <c r="CC16" i="5"/>
  <c r="CE16" i="5"/>
  <c r="CG16" i="5"/>
  <c r="CI16" i="5"/>
  <c r="CK16" i="5"/>
  <c r="CM16" i="5"/>
  <c r="CO16" i="5"/>
  <c r="CQ16" i="5"/>
  <c r="CS16" i="5"/>
  <c r="BE17" i="5"/>
  <c r="BG17" i="5"/>
  <c r="BI17" i="5"/>
  <c r="BK17" i="5"/>
  <c r="BM17" i="5"/>
  <c r="BO17" i="5"/>
  <c r="BQ17" i="5"/>
  <c r="BS17" i="5"/>
  <c r="BU17" i="5"/>
  <c r="BW17" i="5"/>
  <c r="BY17" i="5"/>
  <c r="CA17" i="5"/>
  <c r="CC17" i="5"/>
  <c r="CE17" i="5"/>
  <c r="CG17" i="5"/>
  <c r="CI17" i="5"/>
  <c r="CK17" i="5"/>
  <c r="CM17" i="5"/>
  <c r="CO17" i="5"/>
  <c r="CQ17" i="5"/>
  <c r="CS17" i="5"/>
  <c r="BE18" i="5"/>
  <c r="BG18" i="5"/>
  <c r="BI18" i="5"/>
  <c r="BK18" i="5"/>
  <c r="BM18" i="5"/>
  <c r="BO18" i="5"/>
  <c r="BQ18" i="5"/>
  <c r="BS18" i="5"/>
  <c r="BU18" i="5"/>
  <c r="BW18" i="5"/>
  <c r="BY18" i="5"/>
  <c r="CA18" i="5"/>
  <c r="CC18" i="5"/>
  <c r="CE18" i="5"/>
  <c r="CG18" i="5"/>
  <c r="CI18" i="5"/>
  <c r="CK18" i="5"/>
  <c r="CM18" i="5"/>
  <c r="CO18" i="5"/>
  <c r="CQ18" i="5"/>
  <c r="CS18" i="5"/>
  <c r="BE19" i="5"/>
  <c r="BG19" i="5"/>
  <c r="BI19" i="5"/>
  <c r="BK19" i="5"/>
  <c r="BM19" i="5"/>
  <c r="BO19" i="5"/>
  <c r="BQ19" i="5"/>
  <c r="BS19" i="5"/>
  <c r="BU19" i="5"/>
  <c r="BW19" i="5"/>
  <c r="BY19" i="5"/>
  <c r="CA19" i="5"/>
  <c r="CC19" i="5"/>
  <c r="CE19" i="5"/>
  <c r="CG19" i="5"/>
  <c r="CI19" i="5"/>
  <c r="CK19" i="5"/>
  <c r="CM19" i="5"/>
  <c r="CO19" i="5"/>
  <c r="CQ19" i="5"/>
  <c r="CS19" i="5"/>
  <c r="H26" i="5"/>
  <c r="D28" i="5"/>
  <c r="Q28" i="5"/>
  <c r="D30" i="5"/>
  <c r="Q30" i="5"/>
  <c r="H31" i="5"/>
  <c r="BE9" i="6"/>
  <c r="BG9" i="6"/>
  <c r="BI9" i="6"/>
  <c r="BK9" i="6"/>
  <c r="BM9" i="6"/>
  <c r="BO9" i="6"/>
  <c r="BQ9" i="6"/>
  <c r="BS9" i="6"/>
  <c r="BU9" i="6"/>
  <c r="BW9" i="6"/>
  <c r="BY9" i="6"/>
  <c r="CA9" i="6"/>
  <c r="CC9" i="6"/>
  <c r="CE9" i="6"/>
  <c r="CG9" i="6"/>
  <c r="CI9" i="6"/>
  <c r="CK9" i="6"/>
  <c r="CM9" i="6"/>
  <c r="CO9" i="6"/>
  <c r="CQ9" i="6"/>
  <c r="CS9" i="6"/>
  <c r="BE10" i="6"/>
  <c r="BG10" i="6"/>
  <c r="BI10" i="6"/>
  <c r="BK10" i="6"/>
  <c r="BM10" i="6"/>
  <c r="BO10" i="6"/>
  <c r="BQ10" i="6"/>
  <c r="BS10" i="6"/>
  <c r="BU10" i="6"/>
  <c r="BW10" i="6"/>
  <c r="BY10" i="6"/>
  <c r="CA10" i="6"/>
  <c r="CC10" i="6"/>
  <c r="CE10" i="6"/>
  <c r="CG10" i="6"/>
  <c r="CI10" i="6"/>
  <c r="CK10" i="6"/>
  <c r="CM10" i="6"/>
  <c r="CO10" i="6"/>
  <c r="CQ10" i="6"/>
  <c r="CS10" i="6"/>
  <c r="BE11" i="6"/>
  <c r="BG11" i="6"/>
  <c r="BI11" i="6"/>
  <c r="BK11" i="6"/>
  <c r="BM11" i="6"/>
  <c r="BO11" i="6"/>
  <c r="BQ11" i="6"/>
  <c r="BS11" i="6"/>
  <c r="BU11" i="6"/>
  <c r="BW11" i="6"/>
  <c r="BY11" i="6"/>
  <c r="CA11" i="6"/>
  <c r="CC11" i="6"/>
  <c r="CE11" i="6"/>
  <c r="CG11" i="6"/>
  <c r="CI11" i="6"/>
  <c r="CK11" i="6"/>
  <c r="CM11" i="6"/>
  <c r="CO11" i="6"/>
  <c r="CQ11" i="6"/>
  <c r="CS11" i="6"/>
  <c r="BE12" i="6"/>
  <c r="BG12" i="6"/>
  <c r="BI12" i="6"/>
  <c r="BK12" i="6"/>
  <c r="BM12" i="6"/>
  <c r="BO12" i="6"/>
  <c r="BQ12" i="6"/>
  <c r="BS12" i="6"/>
  <c r="BU12" i="6"/>
  <c r="BW12" i="6"/>
  <c r="BY12" i="6"/>
  <c r="CA12" i="6"/>
  <c r="CC12" i="6"/>
  <c r="CE12" i="6"/>
  <c r="CG12" i="6"/>
  <c r="CI12" i="6"/>
  <c r="CK12" i="6"/>
  <c r="CM12" i="6"/>
  <c r="CO12" i="6"/>
  <c r="CQ12" i="6"/>
  <c r="CS12" i="6"/>
  <c r="BE13" i="6"/>
  <c r="BG13" i="6"/>
  <c r="BI13" i="6"/>
  <c r="BK13" i="6"/>
  <c r="BM13" i="6"/>
  <c r="BO13" i="6"/>
  <c r="BQ13" i="6"/>
  <c r="BS13" i="6"/>
  <c r="BU13" i="6"/>
  <c r="BW13" i="6"/>
  <c r="BY13" i="6"/>
  <c r="CA13" i="6"/>
  <c r="CC13" i="6"/>
  <c r="CE13" i="6"/>
  <c r="CG13" i="6"/>
  <c r="CI13" i="6"/>
  <c r="CK13" i="6"/>
  <c r="CM13" i="6"/>
  <c r="CO13" i="6"/>
  <c r="CQ13" i="6"/>
  <c r="CS13" i="6"/>
  <c r="BE14" i="6"/>
  <c r="BG14" i="6"/>
  <c r="BI14" i="6"/>
  <c r="BK14" i="6"/>
  <c r="BM14" i="6"/>
  <c r="BO14" i="6"/>
  <c r="BQ14" i="6"/>
  <c r="BS14" i="6"/>
  <c r="BU14" i="6"/>
  <c r="BW14" i="6"/>
  <c r="BY14" i="6"/>
  <c r="CA14" i="6"/>
  <c r="CC14" i="6"/>
  <c r="CE14" i="6"/>
  <c r="CG14" i="6"/>
  <c r="CI14" i="6"/>
  <c r="CK14" i="6"/>
  <c r="CM14" i="6"/>
  <c r="CO14" i="6"/>
  <c r="CQ14" i="6"/>
  <c r="CS14" i="6"/>
  <c r="BE15" i="6"/>
  <c r="BG15" i="6"/>
  <c r="BI15" i="6"/>
  <c r="BK15" i="6"/>
  <c r="BM15" i="6"/>
  <c r="BO15" i="6"/>
  <c r="BQ15" i="6"/>
  <c r="BS15" i="6"/>
  <c r="BU15" i="6"/>
  <c r="BW15" i="6"/>
  <c r="BY15" i="6"/>
  <c r="CA15" i="6"/>
  <c r="CC15" i="6"/>
  <c r="CE15" i="6"/>
  <c r="CG15" i="6"/>
  <c r="CI15" i="6"/>
  <c r="CK15" i="6"/>
  <c r="CM15" i="6"/>
  <c r="CO15" i="6"/>
  <c r="CQ15" i="6"/>
  <c r="CS15" i="6"/>
  <c r="BE16" i="6"/>
  <c r="BG16" i="6"/>
  <c r="BI16" i="6"/>
  <c r="BK16" i="6"/>
  <c r="BM16" i="6"/>
  <c r="BO16" i="6"/>
  <c r="BQ16" i="6"/>
  <c r="BS16" i="6"/>
  <c r="BU16" i="6"/>
  <c r="BW16" i="6"/>
  <c r="BY16" i="6"/>
  <c r="CA16" i="6"/>
  <c r="CC16" i="6"/>
  <c r="CE16" i="6"/>
  <c r="CG16" i="6"/>
  <c r="CI16" i="6"/>
  <c r="CK16" i="6"/>
  <c r="CM16" i="6"/>
  <c r="CO16" i="6"/>
  <c r="CQ16" i="6"/>
  <c r="CS16" i="6"/>
  <c r="BE17" i="6"/>
  <c r="BG17" i="6"/>
  <c r="BI17" i="6"/>
  <c r="BK17" i="6"/>
  <c r="BM17" i="6"/>
  <c r="BO17" i="6"/>
  <c r="BQ17" i="6"/>
  <c r="BS17" i="6"/>
  <c r="BU17" i="6"/>
  <c r="BW17" i="6"/>
  <c r="BY17" i="6"/>
  <c r="CA17" i="6"/>
  <c r="CC17" i="6"/>
  <c r="CE17" i="6"/>
  <c r="CG17" i="6"/>
  <c r="CI17" i="6"/>
  <c r="CK17" i="6"/>
  <c r="CM17" i="6"/>
  <c r="CO17" i="6"/>
  <c r="CQ17" i="6"/>
  <c r="CS17" i="6"/>
  <c r="BE18" i="6"/>
  <c r="BG18" i="6"/>
  <c r="BI18" i="6"/>
  <c r="BK18" i="6"/>
  <c r="BM18" i="6"/>
  <c r="BO18" i="6"/>
  <c r="BQ18" i="6"/>
  <c r="BS18" i="6"/>
  <c r="BU18" i="6"/>
  <c r="BW18" i="6"/>
  <c r="BY18" i="6"/>
  <c r="CA18" i="6"/>
  <c r="CC18" i="6"/>
  <c r="CE18" i="6"/>
  <c r="CG18" i="6"/>
  <c r="CI18" i="6"/>
  <c r="CK18" i="6"/>
  <c r="CM18" i="6"/>
  <c r="CO18" i="6"/>
  <c r="CQ18" i="6"/>
  <c r="CS18" i="6"/>
  <c r="BE19" i="6"/>
  <c r="BG19" i="6"/>
  <c r="BI19" i="6"/>
  <c r="BK19" i="6"/>
  <c r="BM19" i="6"/>
  <c r="BO19" i="6"/>
  <c r="BQ19" i="6"/>
  <c r="BS19" i="6"/>
  <c r="BU19" i="6"/>
  <c r="BW19" i="6"/>
  <c r="BY19" i="6"/>
  <c r="CA19" i="6"/>
  <c r="CC19" i="6"/>
  <c r="CE19" i="6"/>
  <c r="CG19" i="6"/>
  <c r="CI19" i="6"/>
  <c r="CK19" i="6"/>
  <c r="CM19" i="6"/>
  <c r="CO19" i="6"/>
  <c r="CQ19" i="6"/>
  <c r="CS19" i="6"/>
  <c r="BE20" i="6"/>
  <c r="BG20" i="6"/>
  <c r="BI20" i="6"/>
  <c r="BK20" i="6"/>
  <c r="BM20" i="6"/>
  <c r="BO20" i="6"/>
  <c r="BQ20" i="6"/>
  <c r="BS20" i="6"/>
  <c r="BU20" i="6"/>
  <c r="BW20" i="6"/>
  <c r="BY20" i="6"/>
  <c r="CA20" i="6"/>
  <c r="CC20" i="6"/>
  <c r="CE20" i="6"/>
  <c r="CG20" i="6"/>
  <c r="CI20" i="6"/>
  <c r="CK20" i="6"/>
  <c r="CM20" i="6"/>
  <c r="CO20" i="6"/>
  <c r="CQ20" i="6"/>
  <c r="CS20" i="6"/>
  <c r="BE21" i="6"/>
  <c r="BG21" i="6"/>
  <c r="BI21" i="6"/>
  <c r="BK21" i="6"/>
  <c r="BM21" i="6"/>
  <c r="BO21" i="6"/>
  <c r="BQ21" i="6"/>
  <c r="BS21" i="6"/>
  <c r="BU21" i="6"/>
  <c r="BW21" i="6"/>
  <c r="BY21" i="6"/>
  <c r="CA21" i="6"/>
  <c r="CC21" i="6"/>
  <c r="CE21" i="6"/>
  <c r="CG21" i="6"/>
  <c r="CI21" i="6"/>
  <c r="CK21" i="6"/>
  <c r="CM21" i="6"/>
  <c r="CO21" i="6"/>
  <c r="CQ21" i="6"/>
  <c r="CS21" i="6"/>
  <c r="BE22" i="6"/>
  <c r="BG22" i="6"/>
  <c r="BI22" i="6"/>
  <c r="BK22" i="6"/>
  <c r="BM22" i="6"/>
  <c r="BO22" i="6"/>
  <c r="BQ22" i="6"/>
  <c r="BS22" i="6"/>
  <c r="BU22" i="6"/>
  <c r="BW22" i="6"/>
  <c r="BY22" i="6"/>
  <c r="CA22" i="6"/>
  <c r="CC22" i="6"/>
  <c r="CE22" i="6"/>
  <c r="CG22" i="6"/>
  <c r="CI22" i="6"/>
  <c r="CK22" i="6"/>
  <c r="CM22" i="6"/>
  <c r="CO22" i="6"/>
  <c r="CQ22" i="6"/>
  <c r="CS22" i="6"/>
  <c r="BG23" i="6"/>
  <c r="BE24" i="6"/>
  <c r="BG24" i="6"/>
  <c r="BI24" i="6"/>
  <c r="BK24" i="6"/>
  <c r="BM24" i="6"/>
  <c r="BO24" i="6"/>
  <c r="BQ24" i="6"/>
  <c r="BS24" i="6"/>
  <c r="BU24" i="6"/>
  <c r="BW24" i="6"/>
  <c r="BY24" i="6"/>
  <c r="CA24" i="6"/>
  <c r="CC24" i="6"/>
  <c r="CE24" i="6"/>
  <c r="CG24" i="6"/>
  <c r="CI24" i="6"/>
  <c r="CK24" i="6"/>
  <c r="CM24" i="6"/>
  <c r="CO24" i="6"/>
  <c r="CQ24" i="6"/>
  <c r="CS24" i="6"/>
  <c r="BE25" i="6"/>
  <c r="BG25" i="6"/>
  <c r="BI25" i="6"/>
  <c r="BK25" i="6"/>
  <c r="BM25" i="6"/>
  <c r="BO25" i="6"/>
  <c r="BQ25" i="6"/>
  <c r="BS25" i="6"/>
  <c r="BU25" i="6"/>
  <c r="BW25" i="6"/>
  <c r="BY25" i="6"/>
  <c r="CA25" i="6"/>
  <c r="CC25" i="6"/>
  <c r="CE25" i="6"/>
  <c r="CG25" i="6"/>
  <c r="CI25" i="6"/>
  <c r="CK25" i="6"/>
  <c r="CM25" i="6"/>
  <c r="CO25" i="6"/>
  <c r="CQ25" i="6"/>
  <c r="CS25" i="6"/>
  <c r="BE26" i="6"/>
  <c r="BG26" i="6"/>
  <c r="BI26" i="6"/>
  <c r="BK26" i="6"/>
  <c r="BM26" i="6"/>
  <c r="BO26" i="6"/>
  <c r="BQ26" i="6"/>
  <c r="BS26" i="6"/>
  <c r="BU26" i="6"/>
  <c r="BW26" i="6"/>
  <c r="BY26" i="6"/>
  <c r="CA26" i="6"/>
  <c r="CC26" i="6"/>
  <c r="CE26" i="6"/>
  <c r="CG26" i="6"/>
  <c r="CI26" i="6"/>
  <c r="CK26" i="6"/>
  <c r="CM26" i="6"/>
  <c r="CO26" i="6"/>
  <c r="CQ26" i="6"/>
  <c r="CS26" i="6"/>
  <c r="BC30" i="6"/>
  <c r="BE30" i="6"/>
  <c r="BG30" i="6"/>
  <c r="BI30" i="6"/>
  <c r="BK30" i="6"/>
  <c r="BM30" i="6"/>
  <c r="BO30" i="6"/>
  <c r="BQ30" i="6"/>
  <c r="BS30" i="6"/>
  <c r="BU30" i="6"/>
  <c r="BW30" i="6"/>
  <c r="BY30" i="6"/>
  <c r="CA30" i="6"/>
  <c r="CC30" i="6"/>
  <c r="CE30" i="6"/>
  <c r="CG30" i="6"/>
  <c r="CI30" i="6"/>
  <c r="CK30" i="6"/>
  <c r="CM30" i="6"/>
  <c r="CO30" i="6"/>
  <c r="CQ30" i="6"/>
  <c r="CS30" i="6"/>
  <c r="BC31" i="6"/>
  <c r="BE31" i="6"/>
  <c r="BG31" i="6"/>
  <c r="BI31" i="6"/>
  <c r="BK31" i="6"/>
  <c r="BM31" i="6"/>
  <c r="BO31" i="6"/>
  <c r="BQ31" i="6"/>
  <c r="BS31" i="6"/>
  <c r="BU31" i="6"/>
  <c r="BW31" i="6"/>
  <c r="BY31" i="6"/>
  <c r="CA31" i="6"/>
  <c r="CC31" i="6"/>
  <c r="CE31" i="6"/>
  <c r="CG31" i="6"/>
  <c r="CI31" i="6"/>
  <c r="CK31" i="6"/>
  <c r="CM31" i="6"/>
  <c r="CO31" i="6"/>
  <c r="CQ31" i="6"/>
  <c r="CS31" i="6"/>
  <c r="BC32" i="6"/>
  <c r="BE32" i="6"/>
  <c r="BG32" i="6"/>
  <c r="BI32" i="6"/>
  <c r="BK32" i="6"/>
  <c r="BM32" i="6"/>
  <c r="BO32" i="6"/>
  <c r="BQ32" i="6"/>
  <c r="BS32" i="6"/>
  <c r="BU32" i="6"/>
  <c r="BW32" i="6"/>
  <c r="BY32" i="6"/>
  <c r="CA32" i="6"/>
  <c r="CC32" i="6"/>
  <c r="CE32" i="6"/>
  <c r="CG32" i="6"/>
  <c r="CI32" i="6"/>
  <c r="CK32" i="6"/>
  <c r="CM32" i="6"/>
  <c r="CO32" i="6"/>
  <c r="CQ32" i="6"/>
  <c r="CS32" i="6"/>
  <c r="BC33" i="6"/>
  <c r="BC34" i="6" s="1"/>
  <c r="BE33" i="6"/>
  <c r="BE34" i="6" s="1"/>
  <c r="BG33" i="6"/>
  <c r="BG34" i="6" s="1"/>
  <c r="BI33" i="6"/>
  <c r="BI34" i="6"/>
  <c r="BK33" i="6"/>
  <c r="BK34" i="6" s="1"/>
  <c r="BM33" i="6"/>
  <c r="BM34" i="6" s="1"/>
  <c r="BO33" i="6"/>
  <c r="BO34" i="6" s="1"/>
  <c r="BQ33" i="6"/>
  <c r="BQ34" i="6" s="1"/>
  <c r="BS33" i="6"/>
  <c r="BS34" i="6" s="1"/>
  <c r="BU33" i="6"/>
  <c r="BW33" i="6"/>
  <c r="BW34" i="6" s="1"/>
  <c r="BY33" i="6"/>
  <c r="BY34" i="6" s="1"/>
  <c r="CA33" i="6"/>
  <c r="CA34" i="6" s="1"/>
  <c r="CC33" i="6"/>
  <c r="CC34" i="6" s="1"/>
  <c r="CE33" i="6"/>
  <c r="CG33" i="6"/>
  <c r="CG34" i="6" s="1"/>
  <c r="CI33" i="6"/>
  <c r="CI34" i="6"/>
  <c r="CK33" i="6"/>
  <c r="CM33" i="6"/>
  <c r="CM34" i="6"/>
  <c r="CO33" i="6"/>
  <c r="CO34" i="6" s="1"/>
  <c r="CQ33" i="6"/>
  <c r="CQ34" i="6" s="1"/>
  <c r="CS33" i="6"/>
  <c r="CS34" i="6" s="1"/>
  <c r="BU34" i="6"/>
  <c r="CE34" i="6"/>
  <c r="CK34" i="6"/>
  <c r="BC36" i="6"/>
  <c r="BC38" i="6" s="1"/>
  <c r="BE36" i="6"/>
  <c r="BG36" i="6"/>
  <c r="BI36" i="6"/>
  <c r="BI38" i="6" s="1"/>
  <c r="BK36" i="6"/>
  <c r="BM36" i="6"/>
  <c r="BM40" i="6" s="1"/>
  <c r="BO36" i="6"/>
  <c r="BO40" i="6" s="1"/>
  <c r="BO38" i="6"/>
  <c r="BQ36" i="6"/>
  <c r="BQ38" i="6" s="1"/>
  <c r="BS36" i="6"/>
  <c r="BU36" i="6"/>
  <c r="BW36" i="6"/>
  <c r="BW38" i="6" s="1"/>
  <c r="BY36" i="6"/>
  <c r="CA36" i="6"/>
  <c r="CA40" i="6" s="1"/>
  <c r="CC36" i="6"/>
  <c r="CC38" i="6" s="1"/>
  <c r="CE36" i="6"/>
  <c r="CE40" i="6" s="1"/>
  <c r="CG36" i="6"/>
  <c r="CG40" i="6" s="1"/>
  <c r="CI36" i="6"/>
  <c r="CK36" i="6"/>
  <c r="CM36" i="6"/>
  <c r="CO36" i="6"/>
  <c r="CQ36" i="6"/>
  <c r="CQ38" i="6" s="1"/>
  <c r="CS36" i="6"/>
  <c r="BC37" i="6"/>
  <c r="BE37" i="6"/>
  <c r="BE38" i="6" s="1"/>
  <c r="BG37" i="6"/>
  <c r="BI37" i="6"/>
  <c r="BK37" i="6"/>
  <c r="BM37" i="6"/>
  <c r="BO37" i="6"/>
  <c r="BQ37" i="6"/>
  <c r="BS37" i="6"/>
  <c r="BS38" i="6"/>
  <c r="BU37" i="6"/>
  <c r="BW37" i="6"/>
  <c r="BY37" i="6"/>
  <c r="BY38" i="6" s="1"/>
  <c r="CA37" i="6"/>
  <c r="CC37" i="6"/>
  <c r="CE37" i="6"/>
  <c r="CG37" i="6"/>
  <c r="CI37" i="6"/>
  <c r="CK37" i="6"/>
  <c r="CK38" i="6" s="1"/>
  <c r="CM37" i="6"/>
  <c r="CO37" i="6"/>
  <c r="CO38" i="6" s="1"/>
  <c r="CQ37" i="6"/>
  <c r="CS37" i="6"/>
  <c r="BG38" i="6"/>
  <c r="BU38" i="6"/>
  <c r="BC39" i="6"/>
  <c r="BE39" i="6"/>
  <c r="BG39" i="6"/>
  <c r="BI39" i="6"/>
  <c r="BI40" i="6"/>
  <c r="BK39" i="6"/>
  <c r="BM39" i="6"/>
  <c r="BO39" i="6"/>
  <c r="BQ39" i="6"/>
  <c r="BS39" i="6"/>
  <c r="BU39" i="6"/>
  <c r="BW39" i="6"/>
  <c r="BY39" i="6"/>
  <c r="BY40" i="6" s="1"/>
  <c r="CA39" i="6"/>
  <c r="CC39" i="6"/>
  <c r="CE39" i="6"/>
  <c r="CG39" i="6"/>
  <c r="CI39" i="6"/>
  <c r="CK39" i="6"/>
  <c r="CK40" i="6" s="1"/>
  <c r="CM39" i="6"/>
  <c r="CM40" i="6" s="1"/>
  <c r="CO39" i="6"/>
  <c r="CO40" i="6" s="1"/>
  <c r="CQ39" i="6"/>
  <c r="CS39" i="6"/>
  <c r="BE40" i="6"/>
  <c r="BS40" i="6"/>
  <c r="BU40" i="6"/>
  <c r="BC41" i="6"/>
  <c r="BE41" i="6"/>
  <c r="BG41" i="6"/>
  <c r="BI41" i="6"/>
  <c r="BK41" i="6"/>
  <c r="BM41" i="6"/>
  <c r="BO41" i="6"/>
  <c r="BQ41" i="6"/>
  <c r="BS41" i="6"/>
  <c r="BU41" i="6"/>
  <c r="BW41" i="6"/>
  <c r="BY41" i="6"/>
  <c r="CA41" i="6"/>
  <c r="CC41" i="6"/>
  <c r="CE41" i="6"/>
  <c r="CG41" i="6"/>
  <c r="CI41" i="6"/>
  <c r="CK41" i="6"/>
  <c r="CM41" i="6"/>
  <c r="CO41" i="6"/>
  <c r="CQ41" i="6"/>
  <c r="CS41" i="6"/>
  <c r="BD9" i="7"/>
  <c r="BF9" i="7"/>
  <c r="BH9" i="7"/>
  <c r="BJ9" i="7"/>
  <c r="BL9" i="7"/>
  <c r="BN9" i="7"/>
  <c r="BP9" i="7"/>
  <c r="BR9" i="7"/>
  <c r="BT9" i="7"/>
  <c r="BV9" i="7"/>
  <c r="BX9" i="7"/>
  <c r="BZ9" i="7"/>
  <c r="CB9" i="7"/>
  <c r="CD9" i="7"/>
  <c r="CF9" i="7"/>
  <c r="CH9" i="7"/>
  <c r="CJ9" i="7"/>
  <c r="CL9" i="7"/>
  <c r="CN9" i="7"/>
  <c r="CP9" i="7"/>
  <c r="CR9" i="7"/>
  <c r="BD10" i="7"/>
  <c r="BF10" i="7"/>
  <c r="BH10" i="7"/>
  <c r="BJ10" i="7"/>
  <c r="BL10" i="7"/>
  <c r="BN10" i="7"/>
  <c r="BP10" i="7"/>
  <c r="BR10" i="7"/>
  <c r="BT10" i="7"/>
  <c r="BV10" i="7"/>
  <c r="BX10" i="7"/>
  <c r="BZ10" i="7"/>
  <c r="CB10" i="7"/>
  <c r="CD10" i="7"/>
  <c r="CF10" i="7"/>
  <c r="CH10" i="7"/>
  <c r="CJ10" i="7"/>
  <c r="CL10" i="7"/>
  <c r="CN10" i="7"/>
  <c r="CP10" i="7"/>
  <c r="CR10" i="7"/>
  <c r="BD11" i="7"/>
  <c r="BF11" i="7"/>
  <c r="BH11" i="7"/>
  <c r="BJ11" i="7"/>
  <c r="BL11" i="7"/>
  <c r="BN11" i="7"/>
  <c r="BP11" i="7"/>
  <c r="BR11" i="7"/>
  <c r="BT11" i="7"/>
  <c r="BV11" i="7"/>
  <c r="BX11" i="7"/>
  <c r="BZ11" i="7"/>
  <c r="CB11" i="7"/>
  <c r="CD11" i="7"/>
  <c r="CF11" i="7"/>
  <c r="CH11" i="7"/>
  <c r="CJ11" i="7"/>
  <c r="CL11" i="7"/>
  <c r="CN11" i="7"/>
  <c r="CP11" i="7"/>
  <c r="CR11" i="7"/>
  <c r="BD12" i="7"/>
  <c r="BF12" i="7"/>
  <c r="BH12" i="7"/>
  <c r="BJ12" i="7"/>
  <c r="BL12" i="7"/>
  <c r="BN12" i="7"/>
  <c r="BP12" i="7"/>
  <c r="BR12" i="7"/>
  <c r="BT12" i="7"/>
  <c r="BV12" i="7"/>
  <c r="BX12" i="7"/>
  <c r="BZ12" i="7"/>
  <c r="CB12" i="7"/>
  <c r="CD12" i="7"/>
  <c r="CF12" i="7"/>
  <c r="CH12" i="7"/>
  <c r="CJ12" i="7"/>
  <c r="CL12" i="7"/>
  <c r="CN12" i="7"/>
  <c r="CP12" i="7"/>
  <c r="CR12" i="7"/>
  <c r="BD13" i="7"/>
  <c r="BF13" i="7"/>
  <c r="BH13" i="7"/>
  <c r="BJ13" i="7"/>
  <c r="BL13" i="7"/>
  <c r="BN13" i="7"/>
  <c r="BP13" i="7"/>
  <c r="BR13" i="7"/>
  <c r="BT13" i="7"/>
  <c r="BV13" i="7"/>
  <c r="BX13" i="7"/>
  <c r="BZ13" i="7"/>
  <c r="CB13" i="7"/>
  <c r="CD13" i="7"/>
  <c r="CF13" i="7"/>
  <c r="CH13" i="7"/>
  <c r="CJ13" i="7"/>
  <c r="CL13" i="7"/>
  <c r="CN13" i="7"/>
  <c r="CP13" i="7"/>
  <c r="CR13" i="7"/>
  <c r="BD14" i="7"/>
  <c r="BF14" i="7"/>
  <c r="BH14" i="7"/>
  <c r="BJ14" i="7"/>
  <c r="BL14" i="7"/>
  <c r="BN14" i="7"/>
  <c r="BP14" i="7"/>
  <c r="BR14" i="7"/>
  <c r="BT14" i="7"/>
  <c r="BV14" i="7"/>
  <c r="BX14" i="7"/>
  <c r="BZ14" i="7"/>
  <c r="CB14" i="7"/>
  <c r="CD14" i="7"/>
  <c r="CF14" i="7"/>
  <c r="CH14" i="7"/>
  <c r="CJ14" i="7"/>
  <c r="CL14" i="7"/>
  <c r="CN14" i="7"/>
  <c r="CP14" i="7"/>
  <c r="CR14" i="7"/>
  <c r="BD15" i="7"/>
  <c r="BF15" i="7"/>
  <c r="BH15" i="7"/>
  <c r="BJ15" i="7"/>
  <c r="BL15" i="7"/>
  <c r="BN15" i="7"/>
  <c r="BP15" i="7"/>
  <c r="BR15" i="7"/>
  <c r="BT15" i="7"/>
  <c r="BV15" i="7"/>
  <c r="BX15" i="7"/>
  <c r="BZ15" i="7"/>
  <c r="CB15" i="7"/>
  <c r="CD15" i="7"/>
  <c r="CF15" i="7"/>
  <c r="CH15" i="7"/>
  <c r="CJ15" i="7"/>
  <c r="CL15" i="7"/>
  <c r="CN15" i="7"/>
  <c r="CP15" i="7"/>
  <c r="CR15" i="7"/>
  <c r="BD16" i="7"/>
  <c r="BF16" i="7"/>
  <c r="BH16" i="7"/>
  <c r="BJ16" i="7"/>
  <c r="BL16" i="7"/>
  <c r="BN16" i="7"/>
  <c r="BP16" i="7"/>
  <c r="BR16" i="7"/>
  <c r="BT16" i="7"/>
  <c r="BV16" i="7"/>
  <c r="BX16" i="7"/>
  <c r="BZ16" i="7"/>
  <c r="CB16" i="7"/>
  <c r="CD16" i="7"/>
  <c r="CF16" i="7"/>
  <c r="CH16" i="7"/>
  <c r="CJ16" i="7"/>
  <c r="CL16" i="7"/>
  <c r="CN16" i="7"/>
  <c r="CP16" i="7"/>
  <c r="CR16" i="7"/>
  <c r="BB20" i="7"/>
  <c r="BD20" i="7"/>
  <c r="BF20" i="7"/>
  <c r="BF21" i="7" s="1"/>
  <c r="BH20" i="7"/>
  <c r="BH21" i="7" s="1"/>
  <c r="BJ20" i="7"/>
  <c r="BJ21" i="7" s="1"/>
  <c r="BL20" i="7"/>
  <c r="BL21" i="7" s="1"/>
  <c r="BN20" i="7"/>
  <c r="BP20" i="7"/>
  <c r="BP21" i="7" s="1"/>
  <c r="BR20" i="7"/>
  <c r="BR21" i="7" s="1"/>
  <c r="BT20" i="7"/>
  <c r="BV20" i="7"/>
  <c r="BV21" i="7" s="1"/>
  <c r="BX20" i="7"/>
  <c r="BX21" i="7" s="1"/>
  <c r="BZ20" i="7"/>
  <c r="BZ21" i="7" s="1"/>
  <c r="CB20" i="7"/>
  <c r="CB21" i="7" s="1"/>
  <c r="CD20" i="7"/>
  <c r="CF20" i="7"/>
  <c r="CH20" i="7"/>
  <c r="CJ20" i="7"/>
  <c r="CL20" i="7"/>
  <c r="CN20" i="7"/>
  <c r="CP20" i="7"/>
  <c r="CR20" i="7"/>
  <c r="BB21" i="7"/>
  <c r="BD21" i="7"/>
  <c r="BN21" i="7"/>
  <c r="BT21" i="7"/>
  <c r="CD21" i="7"/>
  <c r="CF21" i="7"/>
  <c r="CH21" i="7"/>
  <c r="CJ21" i="7"/>
  <c r="CL21" i="7"/>
  <c r="CN21" i="7"/>
  <c r="CP21" i="7"/>
  <c r="CR21" i="7"/>
  <c r="BD9" i="8"/>
  <c r="BF9" i="8"/>
  <c r="BH9" i="8"/>
  <c r="BJ9" i="8"/>
  <c r="BL9" i="8"/>
  <c r="BN9" i="8"/>
  <c r="BP9" i="8"/>
  <c r="BR9" i="8"/>
  <c r="BT9" i="8"/>
  <c r="BV9" i="8"/>
  <c r="BX9" i="8"/>
  <c r="BZ9" i="8"/>
  <c r="CB9" i="8"/>
  <c r="CD9" i="8"/>
  <c r="CF9" i="8"/>
  <c r="CH9" i="8"/>
  <c r="CJ9" i="8"/>
  <c r="CL9" i="8"/>
  <c r="CN9" i="8"/>
  <c r="CP9" i="8"/>
  <c r="CR9" i="8"/>
  <c r="BD10" i="8"/>
  <c r="BF10" i="8"/>
  <c r="BH10" i="8"/>
  <c r="BJ10" i="8"/>
  <c r="BL10" i="8"/>
  <c r="BN10" i="8"/>
  <c r="BP10" i="8"/>
  <c r="BR10" i="8"/>
  <c r="BT10" i="8"/>
  <c r="BV10" i="8"/>
  <c r="BX10" i="8"/>
  <c r="BZ10" i="8"/>
  <c r="CB10" i="8"/>
  <c r="CD10" i="8"/>
  <c r="CF10" i="8"/>
  <c r="CH10" i="8"/>
  <c r="CJ10" i="8"/>
  <c r="CL10" i="8"/>
  <c r="CN10" i="8"/>
  <c r="CP10" i="8"/>
  <c r="CR10" i="8"/>
  <c r="BD11" i="8"/>
  <c r="BF11" i="8"/>
  <c r="BH11" i="8"/>
  <c r="BJ11" i="8"/>
  <c r="BL11" i="8"/>
  <c r="BN11" i="8"/>
  <c r="BP11" i="8"/>
  <c r="BR11" i="8"/>
  <c r="BT11" i="8"/>
  <c r="BV11" i="8"/>
  <c r="BX11" i="8"/>
  <c r="BZ11" i="8"/>
  <c r="CB11" i="8"/>
  <c r="CD11" i="8"/>
  <c r="CF11" i="8"/>
  <c r="CH11" i="8"/>
  <c r="CJ11" i="8"/>
  <c r="CL11" i="8"/>
  <c r="CN11" i="8"/>
  <c r="CP11" i="8"/>
  <c r="CR11" i="8"/>
  <c r="BD12" i="8"/>
  <c r="BF12" i="8"/>
  <c r="BH12" i="8"/>
  <c r="BJ12" i="8"/>
  <c r="BL12" i="8"/>
  <c r="BN12" i="8"/>
  <c r="BP12" i="8"/>
  <c r="BR12" i="8"/>
  <c r="BT12" i="8"/>
  <c r="BV12" i="8"/>
  <c r="BX12" i="8"/>
  <c r="BZ12" i="8"/>
  <c r="CB12" i="8"/>
  <c r="CD12" i="8"/>
  <c r="CF12" i="8"/>
  <c r="CH12" i="8"/>
  <c r="CJ12" i="8"/>
  <c r="CL12" i="8"/>
  <c r="CN12" i="8"/>
  <c r="CP12" i="8"/>
  <c r="CR12" i="8"/>
  <c r="BD13" i="8"/>
  <c r="BF13" i="8"/>
  <c r="BH13" i="8"/>
  <c r="BJ13" i="8"/>
  <c r="BL13" i="8"/>
  <c r="BN13" i="8"/>
  <c r="BP13" i="8"/>
  <c r="BR13" i="8"/>
  <c r="BT13" i="8"/>
  <c r="BV13" i="8"/>
  <c r="BX13" i="8"/>
  <c r="BZ13" i="8"/>
  <c r="CB13" i="8"/>
  <c r="CD13" i="8"/>
  <c r="CF13" i="8"/>
  <c r="CH13" i="8"/>
  <c r="CJ13" i="8"/>
  <c r="CL13" i="8"/>
  <c r="CN13" i="8"/>
  <c r="CP13" i="8"/>
  <c r="CR13" i="8"/>
  <c r="BD14" i="8"/>
  <c r="BF14" i="8"/>
  <c r="BH14" i="8"/>
  <c r="BJ14" i="8"/>
  <c r="BL14" i="8"/>
  <c r="BN14" i="8"/>
  <c r="BP14" i="8"/>
  <c r="BR14" i="8"/>
  <c r="BT14" i="8"/>
  <c r="BV14" i="8"/>
  <c r="BX14" i="8"/>
  <c r="BZ14" i="8"/>
  <c r="CB14" i="8"/>
  <c r="CD14" i="8"/>
  <c r="CF14" i="8"/>
  <c r="CH14" i="8"/>
  <c r="CJ14" i="8"/>
  <c r="CL14" i="8"/>
  <c r="CN14" i="8"/>
  <c r="CP14" i="8"/>
  <c r="CR14" i="8"/>
  <c r="BD15" i="8"/>
  <c r="BF15" i="8"/>
  <c r="BH15" i="8"/>
  <c r="BJ15" i="8"/>
  <c r="BL15" i="8"/>
  <c r="BN15" i="8"/>
  <c r="BP15" i="8"/>
  <c r="BR15" i="8"/>
  <c r="BT15" i="8"/>
  <c r="BV15" i="8"/>
  <c r="BX15" i="8"/>
  <c r="BZ15" i="8"/>
  <c r="CB15" i="8"/>
  <c r="CD15" i="8"/>
  <c r="CF15" i="8"/>
  <c r="CH15" i="8"/>
  <c r="CJ15" i="8"/>
  <c r="CL15" i="8"/>
  <c r="CN15" i="8"/>
  <c r="CP15" i="8"/>
  <c r="CR15" i="8"/>
  <c r="BD16" i="8"/>
  <c r="BF16" i="8"/>
  <c r="BH16" i="8"/>
  <c r="BJ16" i="8"/>
  <c r="BL16" i="8"/>
  <c r="BN16" i="8"/>
  <c r="BP16" i="8"/>
  <c r="BR16" i="8"/>
  <c r="BT16" i="8"/>
  <c r="BV16" i="8"/>
  <c r="BX16" i="8"/>
  <c r="BZ16" i="8"/>
  <c r="CB16" i="8"/>
  <c r="CD16" i="8"/>
  <c r="CF16" i="8"/>
  <c r="CH16" i="8"/>
  <c r="CJ16" i="8"/>
  <c r="CL16" i="8"/>
  <c r="CN16" i="8"/>
  <c r="CP16" i="8"/>
  <c r="CR16" i="8"/>
  <c r="BD17" i="8"/>
  <c r="BF17" i="8"/>
  <c r="BH17" i="8"/>
  <c r="BJ17" i="8"/>
  <c r="BL17" i="8"/>
  <c r="BN17" i="8"/>
  <c r="BP17" i="8"/>
  <c r="BR17" i="8"/>
  <c r="BT17" i="8"/>
  <c r="BV17" i="8"/>
  <c r="BX17" i="8"/>
  <c r="BZ17" i="8"/>
  <c r="CB17" i="8"/>
  <c r="CD17" i="8"/>
  <c r="CF17" i="8"/>
  <c r="CH17" i="8"/>
  <c r="CJ17" i="8"/>
  <c r="CL17" i="8"/>
  <c r="CN17" i="8"/>
  <c r="CP17" i="8"/>
  <c r="CR17" i="8"/>
  <c r="BD18" i="8"/>
  <c r="BF18" i="8"/>
  <c r="BH18" i="8"/>
  <c r="BJ18" i="8"/>
  <c r="BL18" i="8"/>
  <c r="BN18" i="8"/>
  <c r="BP18" i="8"/>
  <c r="BR18" i="8"/>
  <c r="BT18" i="8"/>
  <c r="BV18" i="8"/>
  <c r="BX18" i="8"/>
  <c r="BZ18" i="8"/>
  <c r="CB18" i="8"/>
  <c r="CD18" i="8"/>
  <c r="CF18" i="8"/>
  <c r="CH18" i="8"/>
  <c r="CJ18" i="8"/>
  <c r="CL18" i="8"/>
  <c r="CN18" i="8"/>
  <c r="CP18" i="8"/>
  <c r="CR18" i="8"/>
  <c r="BD19" i="8"/>
  <c r="BF19" i="8"/>
  <c r="BH19" i="8"/>
  <c r="BJ19" i="8"/>
  <c r="BL19" i="8"/>
  <c r="BN19" i="8"/>
  <c r="BP19" i="8"/>
  <c r="BR19" i="8"/>
  <c r="BT19" i="8"/>
  <c r="BV19" i="8"/>
  <c r="BX19" i="8"/>
  <c r="BZ19" i="8"/>
  <c r="CB19" i="8"/>
  <c r="CD19" i="8"/>
  <c r="CF19" i="8"/>
  <c r="CH19" i="8"/>
  <c r="CJ19" i="8"/>
  <c r="CL19" i="8"/>
  <c r="CN19" i="8"/>
  <c r="CP19" i="8"/>
  <c r="CR19" i="8"/>
  <c r="BD20" i="8"/>
  <c r="BF20" i="8"/>
  <c r="BH20" i="8"/>
  <c r="BJ20" i="8"/>
  <c r="BL20" i="8"/>
  <c r="BN20" i="8"/>
  <c r="BP20" i="8"/>
  <c r="BR20" i="8"/>
  <c r="BT20" i="8"/>
  <c r="BV20" i="8"/>
  <c r="BX20" i="8"/>
  <c r="BZ20" i="8"/>
  <c r="CB20" i="8"/>
  <c r="CD20" i="8"/>
  <c r="CF20" i="8"/>
  <c r="CH20" i="8"/>
  <c r="CJ20" i="8"/>
  <c r="CL20" i="8"/>
  <c r="CN20" i="8"/>
  <c r="CP20" i="8"/>
  <c r="CR20" i="8"/>
  <c r="BD21" i="8"/>
  <c r="BF21" i="8"/>
  <c r="BH21" i="8"/>
  <c r="BJ21" i="8"/>
  <c r="BL21" i="8"/>
  <c r="BN21" i="8"/>
  <c r="BP21" i="8"/>
  <c r="BR21" i="8"/>
  <c r="BT21" i="8"/>
  <c r="BV21" i="8"/>
  <c r="BX21" i="8"/>
  <c r="BZ21" i="8"/>
  <c r="CB21" i="8"/>
  <c r="CD21" i="8"/>
  <c r="CF21" i="8"/>
  <c r="CH21" i="8"/>
  <c r="CJ21" i="8"/>
  <c r="CL21" i="8"/>
  <c r="CN21" i="8"/>
  <c r="CP21" i="8"/>
  <c r="CR21" i="8"/>
  <c r="BB24" i="8"/>
  <c r="BD24" i="8"/>
  <c r="BF24" i="8"/>
  <c r="BH24" i="8"/>
  <c r="BJ24" i="8"/>
  <c r="BL24" i="8"/>
  <c r="BN24" i="8"/>
  <c r="BP24" i="8"/>
  <c r="BR24" i="8"/>
  <c r="BT24" i="8"/>
  <c r="BV24" i="8"/>
  <c r="BX24" i="8"/>
  <c r="BZ24" i="8"/>
  <c r="CB24" i="8"/>
  <c r="CD24" i="8"/>
  <c r="CF24" i="8"/>
  <c r="CH24" i="8"/>
  <c r="CJ24" i="8"/>
  <c r="CL24" i="8"/>
  <c r="CN24" i="8"/>
  <c r="CP24" i="8"/>
  <c r="CR24" i="8"/>
  <c r="BB25" i="8"/>
  <c r="BD25" i="8"/>
  <c r="BF25" i="8"/>
  <c r="BF29" i="8" s="1"/>
  <c r="BH25" i="8"/>
  <c r="BJ25" i="8"/>
  <c r="BL25" i="8"/>
  <c r="BN25" i="8"/>
  <c r="BN29" i="8" s="1"/>
  <c r="BP25" i="8"/>
  <c r="BP27" i="8" s="1"/>
  <c r="BR25" i="8"/>
  <c r="BT25" i="8"/>
  <c r="BV25" i="8"/>
  <c r="BX25" i="8"/>
  <c r="BX27" i="8"/>
  <c r="BZ25" i="8"/>
  <c r="CB25" i="8"/>
  <c r="CB27" i="8" s="1"/>
  <c r="CD25" i="8"/>
  <c r="CF25" i="8"/>
  <c r="CH25" i="8"/>
  <c r="CJ25" i="8"/>
  <c r="CL25" i="8"/>
  <c r="CN25" i="8"/>
  <c r="CP25" i="8"/>
  <c r="CR25" i="8"/>
  <c r="BB26" i="8"/>
  <c r="BD26" i="8"/>
  <c r="BF26" i="8"/>
  <c r="BH26" i="8"/>
  <c r="BJ26" i="8"/>
  <c r="BL26" i="8"/>
  <c r="BN26" i="8"/>
  <c r="BN27" i="8"/>
  <c r="BP26" i="8"/>
  <c r="BR26" i="8"/>
  <c r="BT26" i="8"/>
  <c r="BV26" i="8"/>
  <c r="BV27" i="8" s="1"/>
  <c r="BX26" i="8"/>
  <c r="BZ26" i="8"/>
  <c r="CB26" i="8"/>
  <c r="CD26" i="8"/>
  <c r="CF26" i="8"/>
  <c r="CH26" i="8"/>
  <c r="CJ26" i="8"/>
  <c r="CL26" i="8"/>
  <c r="CN26" i="8"/>
  <c r="CP26" i="8"/>
  <c r="CR26" i="8"/>
  <c r="CL27" i="8"/>
  <c r="BB28" i="8"/>
  <c r="BD28" i="8"/>
  <c r="BF28" i="8"/>
  <c r="BH28" i="8"/>
  <c r="BJ28" i="8"/>
  <c r="BL28" i="8"/>
  <c r="BN28" i="8"/>
  <c r="BP28" i="8"/>
  <c r="BV29" i="8" s="1"/>
  <c r="BR28" i="8"/>
  <c r="BT28" i="8"/>
  <c r="BV28" i="8"/>
  <c r="BX28" i="8"/>
  <c r="BZ28" i="8"/>
  <c r="CB28" i="8"/>
  <c r="CH29" i="8" s="1"/>
  <c r="CD28" i="8"/>
  <c r="CD29" i="8" s="1"/>
  <c r="CF28" i="8"/>
  <c r="CH28" i="8"/>
  <c r="CJ28" i="8"/>
  <c r="CP29" i="8" s="1"/>
  <c r="CL28" i="8"/>
  <c r="CN28" i="8"/>
  <c r="CP28" i="8"/>
  <c r="CR28" i="8"/>
  <c r="CF29" i="8"/>
  <c r="BB31" i="8"/>
  <c r="BD31" i="8"/>
  <c r="BD32" i="8" s="1"/>
  <c r="BF31" i="8"/>
  <c r="BF32" i="8" s="1"/>
  <c r="BH31" i="8"/>
  <c r="BJ31" i="8"/>
  <c r="BL31" i="8"/>
  <c r="BL32" i="8"/>
  <c r="BN31" i="8"/>
  <c r="BN32" i="8" s="1"/>
  <c r="BP31" i="8"/>
  <c r="BR31" i="8"/>
  <c r="BT31" i="8"/>
  <c r="BT32" i="8" s="1"/>
  <c r="BV31" i="8"/>
  <c r="BV32" i="8" s="1"/>
  <c r="BX31" i="8"/>
  <c r="BX32" i="8" s="1"/>
  <c r="BZ31" i="8"/>
  <c r="BZ32" i="8" s="1"/>
  <c r="CB31" i="8"/>
  <c r="CB32" i="8"/>
  <c r="CD31" i="8"/>
  <c r="CD32" i="8" s="1"/>
  <c r="CF31" i="8"/>
  <c r="CF32" i="8" s="1"/>
  <c r="CH31" i="8"/>
  <c r="CH32" i="8" s="1"/>
  <c r="CJ31" i="8"/>
  <c r="CJ32" i="8" s="1"/>
  <c r="CL31" i="8"/>
  <c r="CL32" i="8"/>
  <c r="CN31" i="8"/>
  <c r="CP31" i="8"/>
  <c r="CP32" i="8" s="1"/>
  <c r="CR31" i="8"/>
  <c r="CR32" i="8" s="1"/>
  <c r="BB32" i="8"/>
  <c r="BH32" i="8"/>
  <c r="BJ32" i="8"/>
  <c r="BP32" i="8"/>
  <c r="BR32" i="8"/>
  <c r="CN32" i="8"/>
  <c r="BD9" i="10"/>
  <c r="BF9" i="10"/>
  <c r="BH9" i="10"/>
  <c r="BJ9" i="10"/>
  <c r="BL9" i="10"/>
  <c r="BN9" i="10"/>
  <c r="BP9" i="10"/>
  <c r="BR9" i="10"/>
  <c r="BT9" i="10"/>
  <c r="BV9" i="10"/>
  <c r="BX9" i="10"/>
  <c r="BZ9" i="10"/>
  <c r="CB9" i="10"/>
  <c r="CD9" i="10"/>
  <c r="CF9" i="10"/>
  <c r="CH9" i="10"/>
  <c r="CJ9" i="10"/>
  <c r="CL9" i="10"/>
  <c r="CN9" i="10"/>
  <c r="CP9" i="10"/>
  <c r="CR9" i="10"/>
  <c r="BD10" i="10"/>
  <c r="BF10" i="10"/>
  <c r="BH10" i="10"/>
  <c r="BJ10" i="10"/>
  <c r="BL10" i="10"/>
  <c r="BN10" i="10"/>
  <c r="BP10" i="10"/>
  <c r="BR10" i="10"/>
  <c r="BT10" i="10"/>
  <c r="BV10" i="10"/>
  <c r="BX10" i="10"/>
  <c r="BZ10" i="10"/>
  <c r="CB10" i="10"/>
  <c r="CD10" i="10"/>
  <c r="CF10" i="10"/>
  <c r="CH10" i="10"/>
  <c r="CJ10" i="10"/>
  <c r="CL10" i="10"/>
  <c r="CN10" i="10"/>
  <c r="CP10" i="10"/>
  <c r="CR10" i="10"/>
  <c r="BD11" i="10"/>
  <c r="BF11" i="10"/>
  <c r="BH11" i="10"/>
  <c r="BJ11" i="10"/>
  <c r="BL11" i="10"/>
  <c r="BN11" i="10"/>
  <c r="BP11" i="10"/>
  <c r="BR11" i="10"/>
  <c r="BT11" i="10"/>
  <c r="BV11" i="10"/>
  <c r="BX11" i="10"/>
  <c r="BZ11" i="10"/>
  <c r="CB11" i="10"/>
  <c r="CD11" i="10"/>
  <c r="CF11" i="10"/>
  <c r="CH11" i="10"/>
  <c r="CJ11" i="10"/>
  <c r="CL11" i="10"/>
  <c r="CN11" i="10"/>
  <c r="CP11" i="10"/>
  <c r="CR11" i="10"/>
  <c r="BD12" i="10"/>
  <c r="BF12" i="10"/>
  <c r="BH12" i="10"/>
  <c r="BJ12" i="10"/>
  <c r="BL12" i="10"/>
  <c r="BN12" i="10"/>
  <c r="BP12" i="10"/>
  <c r="BR12" i="10"/>
  <c r="BT12" i="10"/>
  <c r="BV12" i="10"/>
  <c r="BX12" i="10"/>
  <c r="BZ12" i="10"/>
  <c r="CB12" i="10"/>
  <c r="CD12" i="10"/>
  <c r="CF12" i="10"/>
  <c r="CH12" i="10"/>
  <c r="CJ12" i="10"/>
  <c r="CL12" i="10"/>
  <c r="CN12" i="10"/>
  <c r="CP12" i="10"/>
  <c r="CR12" i="10"/>
  <c r="BD13" i="10"/>
  <c r="BF13" i="10"/>
  <c r="BH13" i="10"/>
  <c r="BJ13" i="10"/>
  <c r="BL13" i="10"/>
  <c r="BN13" i="10"/>
  <c r="BP13" i="10"/>
  <c r="BR13" i="10"/>
  <c r="BT13" i="10"/>
  <c r="BV13" i="10"/>
  <c r="BX13" i="10"/>
  <c r="BZ13" i="10"/>
  <c r="CB13" i="10"/>
  <c r="CD13" i="10"/>
  <c r="CF13" i="10"/>
  <c r="CH13" i="10"/>
  <c r="CJ13" i="10"/>
  <c r="CL13" i="10"/>
  <c r="CN13" i="10"/>
  <c r="CP13" i="10"/>
  <c r="CR13" i="10"/>
  <c r="BD14" i="10"/>
  <c r="BF14" i="10"/>
  <c r="BH14" i="10"/>
  <c r="BJ14" i="10"/>
  <c r="BL14" i="10"/>
  <c r="BN14" i="10"/>
  <c r="BP14" i="10"/>
  <c r="BR14" i="10"/>
  <c r="BT14" i="10"/>
  <c r="BV14" i="10"/>
  <c r="BX14" i="10"/>
  <c r="BZ14" i="10"/>
  <c r="CB14" i="10"/>
  <c r="CD14" i="10"/>
  <c r="CF14" i="10"/>
  <c r="CH14" i="10"/>
  <c r="CJ14" i="10"/>
  <c r="CL14" i="10"/>
  <c r="CN14" i="10"/>
  <c r="CP14" i="10"/>
  <c r="CR14" i="10"/>
  <c r="BD15" i="10"/>
  <c r="BF15" i="10"/>
  <c r="BH15" i="10"/>
  <c r="BJ15" i="10"/>
  <c r="BL15" i="10"/>
  <c r="BN15" i="10"/>
  <c r="BP15" i="10"/>
  <c r="BR15" i="10"/>
  <c r="BT15" i="10"/>
  <c r="BV15" i="10"/>
  <c r="BX15" i="10"/>
  <c r="BZ15" i="10"/>
  <c r="CB15" i="10"/>
  <c r="CD15" i="10"/>
  <c r="CF15" i="10"/>
  <c r="CH15" i="10"/>
  <c r="CJ15" i="10"/>
  <c r="CL15" i="10"/>
  <c r="CN15" i="10"/>
  <c r="CP15" i="10"/>
  <c r="CR15" i="10"/>
  <c r="BD16" i="10"/>
  <c r="BF16" i="10"/>
  <c r="BH16" i="10"/>
  <c r="BJ16" i="10"/>
  <c r="BL16" i="10"/>
  <c r="BN16" i="10"/>
  <c r="BP16" i="10"/>
  <c r="BR16" i="10"/>
  <c r="BT16" i="10"/>
  <c r="BV16" i="10"/>
  <c r="BX16" i="10"/>
  <c r="BZ16" i="10"/>
  <c r="CB16" i="10"/>
  <c r="CD16" i="10"/>
  <c r="CF16" i="10"/>
  <c r="CH16" i="10"/>
  <c r="CJ16" i="10"/>
  <c r="CL16" i="10"/>
  <c r="CN16" i="10"/>
  <c r="CP16" i="10"/>
  <c r="CR16" i="10"/>
  <c r="BD17" i="10"/>
  <c r="BF17" i="10"/>
  <c r="BH17" i="10"/>
  <c r="BJ17" i="10"/>
  <c r="BL17" i="10"/>
  <c r="BN17" i="10"/>
  <c r="BP17" i="10"/>
  <c r="BR17" i="10"/>
  <c r="BT17" i="10"/>
  <c r="BV17" i="10"/>
  <c r="BX17" i="10"/>
  <c r="BZ17" i="10"/>
  <c r="CB17" i="10"/>
  <c r="CD17" i="10"/>
  <c r="CF17" i="10"/>
  <c r="CH17" i="10"/>
  <c r="CJ17" i="10"/>
  <c r="CL17" i="10"/>
  <c r="CN17" i="10"/>
  <c r="CP17" i="10"/>
  <c r="CR17" i="10"/>
  <c r="BD18" i="10"/>
  <c r="BF18" i="10"/>
  <c r="BH18" i="10"/>
  <c r="BJ18" i="10"/>
  <c r="BL18" i="10"/>
  <c r="BN18" i="10"/>
  <c r="BP18" i="10"/>
  <c r="BR18" i="10"/>
  <c r="BT18" i="10"/>
  <c r="BV18" i="10"/>
  <c r="BX18" i="10"/>
  <c r="BZ18" i="10"/>
  <c r="CB18" i="10"/>
  <c r="CD18" i="10"/>
  <c r="CF18" i="10"/>
  <c r="CH18" i="10"/>
  <c r="CJ18" i="10"/>
  <c r="CL18" i="10"/>
  <c r="CN18" i="10"/>
  <c r="CP18" i="10"/>
  <c r="CR18" i="10"/>
  <c r="BD19" i="10"/>
  <c r="BF19" i="10"/>
  <c r="BH19" i="10"/>
  <c r="BJ19" i="10"/>
  <c r="BL19" i="10"/>
  <c r="BN19" i="10"/>
  <c r="BP19" i="10"/>
  <c r="BR19" i="10"/>
  <c r="BT19" i="10"/>
  <c r="BV19" i="10"/>
  <c r="BX19" i="10"/>
  <c r="BZ19" i="10"/>
  <c r="CB19" i="10"/>
  <c r="CD19" i="10"/>
  <c r="CF19" i="10"/>
  <c r="CH19" i="10"/>
  <c r="CJ19" i="10"/>
  <c r="CL19" i="10"/>
  <c r="CN19" i="10"/>
  <c r="CP19" i="10"/>
  <c r="CR19" i="10"/>
  <c r="BD20" i="10"/>
  <c r="BF20" i="10"/>
  <c r="BH20" i="10"/>
  <c r="BJ20" i="10"/>
  <c r="BL20" i="10"/>
  <c r="BN20" i="10"/>
  <c r="BP20" i="10"/>
  <c r="BR20" i="10"/>
  <c r="BT20" i="10"/>
  <c r="BV20" i="10"/>
  <c r="BX20" i="10"/>
  <c r="BZ20" i="10"/>
  <c r="CB20" i="10"/>
  <c r="CD20" i="10"/>
  <c r="CF20" i="10"/>
  <c r="CH20" i="10"/>
  <c r="CJ20" i="10"/>
  <c r="CL20" i="10"/>
  <c r="CN20" i="10"/>
  <c r="CP20" i="10"/>
  <c r="CR20" i="10"/>
  <c r="BD21" i="10"/>
  <c r="BF21" i="10"/>
  <c r="BH21" i="10"/>
  <c r="BJ21" i="10"/>
  <c r="BL21" i="10"/>
  <c r="BN21" i="10"/>
  <c r="BP21" i="10"/>
  <c r="BR21" i="10"/>
  <c r="BT21" i="10"/>
  <c r="BV21" i="10"/>
  <c r="BX21" i="10"/>
  <c r="BZ21" i="10"/>
  <c r="CB21" i="10"/>
  <c r="CD21" i="10"/>
  <c r="CF21" i="10"/>
  <c r="CH21" i="10"/>
  <c r="CJ21" i="10"/>
  <c r="CL21" i="10"/>
  <c r="CN21" i="10"/>
  <c r="CP21" i="10"/>
  <c r="CR21" i="10"/>
  <c r="BD22" i="10"/>
  <c r="BF22" i="10"/>
  <c r="BH22" i="10"/>
  <c r="BJ22" i="10"/>
  <c r="BL22" i="10"/>
  <c r="BN22" i="10"/>
  <c r="BP22" i="10"/>
  <c r="BR22" i="10"/>
  <c r="BT22" i="10"/>
  <c r="BV22" i="10"/>
  <c r="BX22" i="10"/>
  <c r="BZ22" i="10"/>
  <c r="CB22" i="10"/>
  <c r="CD22" i="10"/>
  <c r="CF22" i="10"/>
  <c r="CH22" i="10"/>
  <c r="CJ22" i="10"/>
  <c r="CL22" i="10"/>
  <c r="CN22" i="10"/>
  <c r="CP22" i="10"/>
  <c r="CR22" i="10"/>
  <c r="BD23" i="10"/>
  <c r="BF23" i="10"/>
  <c r="BH23" i="10"/>
  <c r="BJ23" i="10"/>
  <c r="BL23" i="10"/>
  <c r="BN23" i="10"/>
  <c r="BP23" i="10"/>
  <c r="BR23" i="10"/>
  <c r="BT23" i="10"/>
  <c r="BV23" i="10"/>
  <c r="BX23" i="10"/>
  <c r="BZ23" i="10"/>
  <c r="CB23" i="10"/>
  <c r="CD23" i="10"/>
  <c r="CF23" i="10"/>
  <c r="CH23" i="10"/>
  <c r="CJ23" i="10"/>
  <c r="CL23" i="10"/>
  <c r="CN23" i="10"/>
  <c r="CP23" i="10"/>
  <c r="CR23" i="10"/>
  <c r="BD24" i="10"/>
  <c r="BF24" i="10"/>
  <c r="BH24" i="10"/>
  <c r="BJ24" i="10"/>
  <c r="BL24" i="10"/>
  <c r="BN24" i="10"/>
  <c r="BP24" i="10"/>
  <c r="BR24" i="10"/>
  <c r="BT24" i="10"/>
  <c r="BV24" i="10"/>
  <c r="BX24" i="10"/>
  <c r="BZ24" i="10"/>
  <c r="CB24" i="10"/>
  <c r="CD24" i="10"/>
  <c r="CF24" i="10"/>
  <c r="CH24" i="10"/>
  <c r="CJ24" i="10"/>
  <c r="CL24" i="10"/>
  <c r="CN24" i="10"/>
  <c r="CP24" i="10"/>
  <c r="CR24" i="10"/>
  <c r="BB27" i="8" l="1"/>
  <c r="CG38" i="6"/>
  <c r="CI38" i="6"/>
  <c r="BM11" i="5"/>
  <c r="CD27" i="8"/>
  <c r="BZ27" i="8"/>
  <c r="BL29" i="8"/>
  <c r="BQ40" i="6"/>
  <c r="CE38" i="6"/>
  <c r="CS38" i="6"/>
  <c r="CM11" i="5"/>
  <c r="BP29" i="8"/>
  <c r="CB29" i="8"/>
  <c r="CQ40" i="6"/>
  <c r="CS40" i="6"/>
  <c r="CA38" i="6"/>
  <c r="BM38" i="6"/>
  <c r="BK38" i="6"/>
  <c r="BW11" i="5"/>
  <c r="CG11" i="5"/>
  <c r="BJ29" i="8"/>
  <c r="BD29" i="8"/>
  <c r="CM38" i="6"/>
  <c r="BG40" i="6"/>
  <c r="BG11" i="5"/>
  <c r="BT27" i="8"/>
  <c r="BC40" i="6"/>
  <c r="CF27" i="8"/>
  <c r="CC40" i="6"/>
  <c r="BD27" i="8"/>
  <c r="BR27" i="8"/>
  <c r="BB29" i="8"/>
  <c r="CL29" i="8"/>
  <c r="BX29" i="8"/>
  <c r="BJ27" i="8"/>
  <c r="BH27" i="8"/>
  <c r="CI40" i="6"/>
  <c r="BW40" i="6"/>
  <c r="BK40" i="6"/>
  <c r="CN27" i="8"/>
  <c r="BT29" i="8"/>
  <c r="BZ29" i="8"/>
  <c r="BH29" i="8"/>
  <c r="BL27" i="8"/>
  <c r="BF27" i="8"/>
  <c r="CR29" i="8"/>
  <c r="CJ29" i="8"/>
  <c r="BR29" i="8"/>
  <c r="CN29" i="8"/>
  <c r="CP27" i="8"/>
  <c r="CH27" i="8"/>
  <c r="CR27" i="8"/>
  <c r="CJ2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9" authorId="0" shapeId="0" xr:uid="{00000000-0006-0000-0300-000001000000}">
      <text>
        <r>
          <rPr>
            <sz val="8"/>
            <color indexed="81"/>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shapeId="0" xr:uid="{00000000-0006-0000-0300-000002000000}">
      <text>
        <r>
          <rPr>
            <sz val="8"/>
            <color indexed="81"/>
            <rFont val="Tahoma"/>
            <family val="2"/>
          </rPr>
          <t xml:space="preserve">All waste from mining and quarrying activities.  This category refers to ISIC divisions 05 to 09.
</t>
        </r>
      </text>
    </comment>
    <comment ref="D11" authorId="0" shapeId="0" xr:uid="{00000000-0006-0000-0300-000003000000}">
      <text>
        <r>
          <rPr>
            <sz val="8"/>
            <color indexed="81"/>
            <rFont val="Tahoma"/>
            <family val="2"/>
          </rPr>
          <t xml:space="preserve">All waste from manufacturing activities.  This category refers to ISIC divisions 10 to 33.
</t>
        </r>
      </text>
    </comment>
    <comment ref="D12" authorId="0" shapeId="0" xr:uid="{00000000-0006-0000-0300-000004000000}">
      <text>
        <r>
          <rPr>
            <sz val="8"/>
            <color indexed="81"/>
            <rFont val="Tahoma"/>
            <family val="2"/>
          </rPr>
          <t xml:space="preserve">All waste from electricity, gas, steam and air conditioning supply. Waste from the production of nuclear energy should be excluded. This category refers to ISIC division 35. 
</t>
        </r>
      </text>
    </comment>
    <comment ref="D13" authorId="0" shapeId="0" xr:uid="{00000000-0006-0000-0300-000005000000}">
      <text>
        <r>
          <rPr>
            <sz val="8"/>
            <color indexed="81"/>
            <rFont val="Tahoma"/>
            <family val="2"/>
          </rPr>
          <t>All waste from construction activities.  This category refers to waste generated in ISIC divisions 41 to 43.</t>
        </r>
      </text>
    </comment>
    <comment ref="D14" authorId="0" shapeId="0" xr:uid="{00000000-0006-0000-0300-000006000000}">
      <text>
        <r>
          <rPr>
            <sz val="8"/>
            <color indexed="81"/>
            <rFont val="Tahoma"/>
            <family val="2"/>
          </rPr>
          <t xml:space="preserve">All waste from all other economic activities not specified above and excluding ISIC division 38.  This category refers to waste generated in ISIC divisions 36, 37, 39, and ISIC 45 to 99.
</t>
        </r>
      </text>
    </comment>
    <comment ref="D15" authorId="1" shapeId="0" xr:uid="{00000000-0006-0000-0300-000007000000}">
      <text>
        <r>
          <rPr>
            <sz val="8"/>
            <color indexed="81"/>
            <rFont val="Tahoma"/>
            <family val="2"/>
          </rPr>
          <t xml:space="preserve">Waste material usually generated in the normal functioning of households.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JK</author>
    <author>Reena Shah</author>
  </authors>
  <commentList>
    <comment ref="D10" authorId="0" shapeId="0" xr:uid="{00000000-0006-0000-0400-000001000000}">
      <text>
        <r>
          <rPr>
            <sz val="8"/>
            <color indexed="81"/>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shapeId="0" xr:uid="{00000000-0006-0000-0400-00000200000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shapeId="0" xr:uid="{00000000-0006-0000-0400-000003000000}">
      <text>
        <r>
          <rPr>
            <sz val="8"/>
            <color indexed="8"/>
            <rFont val="Tahoma"/>
            <family val="2"/>
          </rPr>
          <t xml:space="preserve">The controlled combustion of waste with or without energy recovery.
</t>
        </r>
      </text>
    </comment>
    <comment ref="D16" authorId="1" shapeId="0" xr:uid="{00000000-0006-0000-0400-000004000000}">
      <text>
        <r>
          <rPr>
            <sz val="8"/>
            <color indexed="81"/>
            <rFont val="Tahoma"/>
            <family val="2"/>
          </rPr>
          <t>Incineration in which evolving thermal energy is used for the production of steam, hot water or electric energy.</t>
        </r>
        <r>
          <rPr>
            <sz val="10"/>
            <color indexed="81"/>
            <rFont val="Tahoma"/>
            <family val="2"/>
          </rPr>
          <t xml:space="preserve">
</t>
        </r>
      </text>
    </comment>
    <comment ref="D17" authorId="0" shapeId="0" xr:uid="{00000000-0006-0000-0400-00000500000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shapeId="0" xr:uid="{00000000-0006-0000-0400-000006000000}">
      <text>
        <r>
          <rPr>
            <sz val="8"/>
            <color indexed="81"/>
            <rFont val="Tahoma"/>
            <family val="2"/>
          </rPr>
          <t xml:space="preserve">Any final treatment or disposal different from recycling, incineration and landfilling.  Examples include physical/chemical treatment, biological treatment, releasing into water bodies and permanent storage.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12" authorId="0" shapeId="0" xr:uid="{00000000-0006-0000-0500-00000100000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shapeId="0" xr:uid="{00000000-0006-0000-0500-000002000000}">
      <text>
        <r>
          <rPr>
            <sz val="8"/>
            <color indexed="81"/>
            <rFont val="Tahoma"/>
            <family val="2"/>
          </rPr>
          <t xml:space="preserve">The amount of municipal waste collected in the country - amount exported for treatment or disposal + amount imported for treatment or disposal.
</t>
        </r>
      </text>
    </comment>
    <comment ref="D16" authorId="0" shapeId="0" xr:uid="{00000000-0006-0000-0500-00000300000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shapeId="0" xr:uid="{00000000-0006-0000-0500-00000400000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8" authorId="0" shapeId="0" xr:uid="{00000000-0006-0000-0500-000005000000}">
      <text>
        <r>
          <rPr>
            <sz val="8"/>
            <color indexed="81"/>
            <rFont val="Tahoma"/>
            <family val="2"/>
          </rPr>
          <t xml:space="preserve">The controlled combustion of waste with or without energy recovery.
</t>
        </r>
      </text>
    </comment>
    <comment ref="D19" authorId="1" shapeId="0" xr:uid="{00000000-0006-0000-0500-000006000000}">
      <text>
        <r>
          <rPr>
            <sz val="8"/>
            <color indexed="81"/>
            <rFont val="Tahoma"/>
            <family val="2"/>
          </rPr>
          <t>Incineration in which evolving thermal energy is used for the production of steam, hot water or electric energy.</t>
        </r>
      </text>
    </comment>
    <comment ref="D20" authorId="0" shapeId="0" xr:uid="{00000000-0006-0000-0500-00000700000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1" shapeId="0" xr:uid="{00000000-0006-0000-0500-000008000000}">
      <text>
        <r>
          <rPr>
            <sz val="8"/>
            <color indexed="81"/>
            <rFont val="Tahoma"/>
            <family val="2"/>
          </rPr>
          <t>Final placement of waste into or onto the land in a controlled landfill site.</t>
        </r>
        <r>
          <rPr>
            <sz val="8"/>
            <color indexed="81"/>
            <rFont val="Tahoma"/>
            <family val="2"/>
          </rPr>
          <t xml:space="preserve">
</t>
        </r>
      </text>
    </comment>
    <comment ref="D22" authorId="0" shapeId="0" xr:uid="{00000000-0006-0000-0500-000009000000}">
      <text>
        <r>
          <rPr>
            <sz val="8"/>
            <color indexed="81"/>
            <rFont val="Tahoma"/>
            <family val="2"/>
          </rPr>
          <t xml:space="preserve">Any final treatment or disposal different from recycling, composting, incineration and landfilling.  Examples include releasing into water bodies and permanent storage.
</t>
        </r>
      </text>
    </comment>
    <comment ref="D24" authorId="0" shapeId="0" xr:uid="{00000000-0006-0000-0500-00000A000000}">
      <text>
        <r>
          <rPr>
            <sz val="8"/>
            <color indexed="81"/>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shapeId="0" xr:uid="{00000000-0006-0000-0500-00000B00000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shapeId="0" xr:uid="{00000000-0006-0000-0500-00000C000000}">
      <text>
        <r>
          <rPr>
            <sz val="8"/>
            <color indexed="81"/>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11" authorId="0" shapeId="0" xr:uid="{00000000-0006-0000-0700-000001000000}">
      <text>
        <r>
          <rPr>
            <sz val="8"/>
            <color indexed="81"/>
            <rFont val="Tahoma"/>
            <family val="2"/>
          </rPr>
          <t xml:space="preserve">The proportion of the city resident population covered by regular municipal waste removal service in relation to the total city resident population.
</t>
        </r>
      </text>
    </comment>
    <comment ref="D14" authorId="0" shapeId="0" xr:uid="{00000000-0006-0000-0700-00000200000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shapeId="0" xr:uid="{00000000-0006-0000-0700-00000300000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shapeId="0" xr:uid="{00000000-0006-0000-0700-00000400000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7" authorId="0" shapeId="0" xr:uid="{00000000-0006-0000-0700-000005000000}">
      <text>
        <r>
          <rPr>
            <sz val="8"/>
            <color indexed="81"/>
            <rFont val="Tahoma"/>
            <family val="2"/>
          </rPr>
          <t xml:space="preserve">The controlled combustion of waste with or without energy recovery.
</t>
        </r>
      </text>
    </comment>
    <comment ref="D18" authorId="1" shapeId="0" xr:uid="{00000000-0006-0000-0700-000006000000}">
      <text>
        <r>
          <rPr>
            <sz val="8"/>
            <color indexed="81"/>
            <rFont val="Tahoma"/>
            <family val="2"/>
          </rPr>
          <t>Incineration in which evolving thermal energy is used for the production of steam, hot water or electric energy.</t>
        </r>
      </text>
    </comment>
    <comment ref="D19" authorId="0" shapeId="0" xr:uid="{00000000-0006-0000-0700-00000700000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shapeId="0" xr:uid="{00000000-0006-0000-0700-000008000000}">
      <text>
        <r>
          <rPr>
            <sz val="8"/>
            <color indexed="8"/>
            <rFont val="Tahoma"/>
            <family val="2"/>
          </rPr>
          <t xml:space="preserve">Final placement of waste into or onto the land in a controlled landfill site.
</t>
        </r>
      </text>
    </comment>
    <comment ref="D21" authorId="0" shapeId="0" xr:uid="{00000000-0006-0000-0700-000009000000}">
      <text>
        <r>
          <rPr>
            <sz val="8"/>
            <color indexed="81"/>
            <rFont val="Tahoma"/>
            <family val="2"/>
          </rPr>
          <t xml:space="preserve">Any final treatment or disposal different from recycling, composting, incineration and landfilling.  Examples include releasing into water bodies and permanent storage.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Robin Carrington</author>
  </authors>
  <commentList>
    <comment ref="D10" authorId="0" shapeId="0" xr:uid="{00000000-0006-0000-0800-00000100000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shapeId="0" xr:uid="{00000000-0006-0000-0800-00000200000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shapeId="0" xr:uid="{00000000-0006-0000-0800-00000300000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shapeId="0" xr:uid="{00000000-0006-0000-0800-000004000000}">
      <text>
        <r>
          <rPr>
            <sz val="8"/>
            <color indexed="8"/>
            <rFont val="Arial"/>
            <family val="2"/>
          </rPr>
          <t>The aggregate of lamps, small equipment and small IT and telecommunications equipment.</t>
        </r>
      </text>
    </comment>
    <comment ref="D14" authorId="0" shapeId="0" xr:uid="{00000000-0006-0000-0800-00000500000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shapeId="0" xr:uid="{00000000-0006-0000-0800-00000600000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shapeId="0" xr:uid="{00000000-0006-0000-0800-00000700000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shapeId="0" xr:uid="{00000000-0006-0000-0800-00000800000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shapeId="0" xr:uid="{00000000-0006-0000-0800-00000900000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shapeId="0" xr:uid="{00000000-0006-0000-0800-00000A000000}">
      <text>
        <r>
          <rPr>
            <sz val="8"/>
            <color indexed="81"/>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shapeId="0" xr:uid="{00000000-0006-0000-0800-00000B000000}">
      <text>
        <r>
          <rPr>
            <sz val="8"/>
            <color indexed="81"/>
            <rFont val="Arial"/>
            <family val="2"/>
          </rPr>
          <t>The aggregate of lamps, small equipment and small IT and telecommunications equipment.</t>
        </r>
      </text>
    </comment>
    <comment ref="D22" authorId="0" shapeId="0" xr:uid="{00000000-0006-0000-0800-00000C00000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shapeId="0" xr:uid="{00000000-0006-0000-0800-00000D000000}">
      <text>
        <r>
          <rPr>
            <sz val="8"/>
            <color indexed="81"/>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shapeId="0" xr:uid="{00000000-0006-0000-0800-00000E000000}">
      <text>
        <r>
          <rPr>
            <sz val="8"/>
            <color indexed="81"/>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<sst xmlns="http://schemas.openxmlformats.org/spreadsheetml/2006/main" count="1055" uniqueCount="382">
  <si>
    <t xml:space="preserve">  UNSD</t>
  </si>
  <si>
    <t>United Nations Statistics Division (UNSD) and United Nations Environment Programme</t>
  </si>
  <si>
    <t>QUESTIONNAIRE 2022 ON ENVIRONMENT STATISTICS</t>
  </si>
  <si>
    <t>Section: WASTE</t>
  </si>
  <si>
    <t>TABLE OF CONTENTS</t>
  </si>
  <si>
    <t>Guidance</t>
  </si>
  <si>
    <t xml:space="preserve">Introduction, Steps to Follow, Description of Tables </t>
  </si>
  <si>
    <t xml:space="preserve">Definitions </t>
  </si>
  <si>
    <t>List of Definitions</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</si>
  <si>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</si>
  <si>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</si>
  <si>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</si>
  <si>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</si>
  <si>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</si>
  <si>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</si>
  <si>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</si>
  <si>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</si>
  <si>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</si>
  <si>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</si>
  <si>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</si>
  <si>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</si>
  <si>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</si>
  <si>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Supplementary Information Sheet</t>
  </si>
  <si>
    <t>GUIDANCE</t>
  </si>
  <si>
    <t>INTRODUCTION</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</si>
  <si>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</si>
  <si>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</si>
  <si>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</si>
  <si>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The definitions are listed in order of appearance of the variables.  Where variables are repeated, the definition can be found where the variable first appeared.</t>
  </si>
  <si>
    <t>Copies of the questionnaire are available online at https://unstats.un.org/unsd/envstats/questionnaire.  Data from previous data collections are available at https://unstats.un.org/unsd/envstats/qindicators.</t>
  </si>
  <si>
    <t xml:space="preserve">Waste management is a key concern for the environment and the sustainable management of natural resources. The primary targets of waste management are:  </t>
  </si>
  <si>
    <t>• Reducing toxicity and volume of waste generated in the different production and consumption processes;</t>
  </si>
  <si>
    <t>• Increasing the share of recovered waste materials;</t>
  </si>
  <si>
    <t>• Sound environmental management of waste for disposal.</t>
  </si>
  <si>
    <t>The purpose of the waste questionnaire is to provide consistent data to draw reliable information and trends on:</t>
  </si>
  <si>
    <t>• the share of economic activities and households in the generation of waste;</t>
  </si>
  <si>
    <t>• the generation and treatment of hazardous waste;</t>
  </si>
  <si>
    <t>• the generation, collection, treatment and composition of municipal waste;</t>
  </si>
  <si>
    <t>• the generation and collection of electronic waste (e-waste).</t>
  </si>
  <si>
    <t>STEPS TO FOLLOW</t>
  </si>
  <si>
    <t></t>
  </si>
  <si>
    <t>Fill in the contact institution information at the top of each table.</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</si>
  <si>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</si>
  <si>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</si>
  <si>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</si>
  <si>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If the requested data are not available, leave the cell blank. If the requested variable is not applicable (the phenomenon is not relevant) to the country, or the value is less than half the unit of measurement, the cell should be filled with "0". </t>
  </si>
  <si>
    <t xml:space="preserve">Report data in the requested unit. </t>
  </si>
  <si>
    <t>Attach any documents or reference which could help UNSD to understand your data.</t>
  </si>
  <si>
    <t>After you have filled in the data for each table, check the flagged cases (in red) for data coherence in the data validation section next to each table.</t>
  </si>
  <si>
    <r>
      <t xml:space="preserve">Contact us: </t>
    </r>
    <r>
      <rPr>
        <sz val="10"/>
        <rFont val="Arial"/>
        <family val="2"/>
      </rPr>
      <t>If you have any questions, contact the United Nations Statistics Division</t>
    </r>
  </si>
  <si>
    <t xml:space="preserve"> –</t>
  </si>
  <si>
    <t xml:space="preserve">by mail: UN Statistics Division, Environment Statistics Section, DC2 -1516, 2 United Nations Plaza, New York, New York, 10017, USA </t>
  </si>
  <si>
    <t xml:space="preserve">by e-mail: envstats@un.org </t>
  </si>
  <si>
    <t xml:space="preserve">by fax: +1 (212) 963-0623 </t>
  </si>
  <si>
    <t xml:space="preserve">by phone: Reena Shah at +1 (212) 963-4586, or Marcus Newbury at +1 (212) 963-0092, or Xuan Che at +1 (917) 367-9065, or Robin Carrington at +1 (212) 963-6234. </t>
  </si>
  <si>
    <t>DESCRIPTION OF TABLES</t>
  </si>
  <si>
    <t>In many countries there are no comprehensive data or estimates of the total amounts of waste generated by the different human/economic activities. Instead they focus on certain types of waste or waste materials that are of high priority for waste management.</t>
  </si>
  <si>
    <t>In some countries, waste statistics are only available at the sub-national (regional, provincial, state) or city level. If there are no data at the national level, report the sub-national or city level data and provide a footnote indicating the coverage of the data.</t>
  </si>
  <si>
    <t>Table R1: Generation of Waste by Source</t>
  </si>
  <si>
    <t xml:space="preserve">This table asks for data on the total amount of waste (both non-hazardous and hazardous), generated in the country during the year (Line 8), and its distribution among wide categories of the various economic activities and by households (Lines 1-7).  </t>
  </si>
  <si>
    <t xml:space="preserve">The breakdown follows the International Standard Industrial Classification of All Economic Activities (ISIC Rev.4).
(URL: https://unstats.un.org/unsd/publications/catalogue?selectID=396).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</si>
  <si>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</si>
  <si>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</si>
  <si>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Table R2: Management of Hazardous Waste</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</si>
  <si>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</si>
  <si>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</si>
  <si>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r>
      <t>In principle, the sum of the amounts of hazardous waste going to: 'Recycling' + 'Incineration' + 'Landfilling' + 'Other'</t>
    </r>
    <r>
      <rPr>
        <i/>
        <sz val="10"/>
        <rFont val="Arial"/>
        <family val="2"/>
      </rPr>
      <t xml:space="preserve"> </t>
    </r>
    <r>
      <rPr>
        <sz val="10"/>
        <rFont val="Arial"/>
        <family val="2"/>
      </rPr>
      <t>should be equal to the amount of 'Hazardous waste treated or disposed of during the year</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</si>
  <si>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Table R3: Management of Municipal Waste</t>
  </si>
  <si>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</si>
  <si>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</si>
  <si>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r>
      <t>In principle, the sum of the amounts going to 'Recycling' + Composting' + 'Incineration' + 'Landfilling'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</si>
  <si>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</si>
  <si>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r>
      <t>The formulas for "Percentage of population (total, urban, rural) served by municipal waste collection" can be expressed as: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where T</t>
    </r>
    <r>
      <rPr>
        <vertAlign val="subscript"/>
        <sz val="10"/>
        <rFont val="Arial"/>
        <family val="2"/>
      </rPr>
      <t>s</t>
    </r>
    <r>
      <rPr>
        <sz val="10"/>
        <rFont val="Arial"/>
        <family val="2"/>
      </rPr>
      <t xml:space="preserve"> = Total population served, T = Total population, U</t>
    </r>
    <r>
      <rPr>
        <vertAlign val="subscript"/>
        <sz val="10"/>
        <rFont val="Arial"/>
        <family val="2"/>
      </rPr>
      <t>s</t>
    </r>
    <r>
      <rPr>
        <sz val="10"/>
        <rFont val="Arial"/>
        <family val="2"/>
      </rPr>
      <t xml:space="preserve"> = urban population served, U = urban population, R</t>
    </r>
    <r>
      <rPr>
        <vertAlign val="subscript"/>
        <sz val="10"/>
        <rFont val="Arial"/>
        <family val="2"/>
      </rPr>
      <t>s</t>
    </r>
    <r>
      <rPr>
        <sz val="10"/>
        <rFont val="Arial"/>
        <family val="2"/>
      </rPr>
      <t xml:space="preserve"> = rural population served, R = rural population.  
The relationship between these three values is normally: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r>
      <rPr>
        <sz val="10"/>
        <rFont val="Arial"/>
        <family val="2"/>
      </rPr>
      <t>.</t>
    </r>
  </si>
  <si>
    <t>Table R4: Composition of Municipal Waste</t>
  </si>
  <si>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</si>
  <si>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Table R5:  Management of Municipal Waste ― City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</si>
  <si>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</si>
  <si>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t>Table R6: Electronic waste generation and collection</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</si>
  <si>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</si>
  <si>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Table R7: Supplementary Information Sheet</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</si>
  <si>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</si>
  <si>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</si>
  <si>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</si>
  <si>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</si>
  <si>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ISIC Code(s)</t>
  </si>
  <si>
    <t>ISIC Category</t>
  </si>
  <si>
    <t xml:space="preserve">ISIC Rev. 4 </t>
  </si>
  <si>
    <r>
      <t>A</t>
    </r>
    <r>
      <rPr>
        <b/>
        <sz val="10"/>
        <rFont val="Arial"/>
        <family val="2"/>
      </rPr>
      <t xml:space="preserve">  01-03</t>
    </r>
  </si>
  <si>
    <t xml:space="preserve">Agriculture, forestry and fishing </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</si>
  <si>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</si>
  <si>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B</t>
    </r>
    <r>
      <rPr>
        <b/>
        <sz val="10"/>
        <rFont val="Arial"/>
        <family val="2"/>
      </rPr>
      <t xml:space="preserve">  05-09</t>
    </r>
  </si>
  <si>
    <t>Mining and quarrying</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</si>
  <si>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</si>
  <si>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r>
      <t>C</t>
    </r>
    <r>
      <rPr>
        <b/>
        <sz val="10"/>
        <rFont val="Arial"/>
        <family val="2"/>
      </rPr>
      <t xml:space="preserve">  10-33</t>
    </r>
  </si>
  <si>
    <t>Manufacturing</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</si>
  <si>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</si>
  <si>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D</t>
    </r>
    <r>
      <rPr>
        <b/>
        <sz val="10"/>
        <rFont val="Arial"/>
        <family val="2"/>
      </rPr>
      <t xml:space="preserve">  35</t>
    </r>
  </si>
  <si>
    <t>Electricity, gas, steam and air conditioning supply</t>
  </si>
  <si>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</si>
  <si>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r>
      <t>E</t>
    </r>
    <r>
      <rPr>
        <b/>
        <sz val="10"/>
        <rFont val="Arial"/>
        <family val="2"/>
      </rPr>
      <t xml:space="preserve">  38</t>
    </r>
  </si>
  <si>
    <t>Waste collection, treatment and disposal activities; materials recovery</t>
  </si>
  <si>
    <t>This division includes the collection, treatment, and disposal of waste materials. This also includes local hauling of waste materials and the operation of materials recovery facilities (i.e., those that sort recoverable materials from a waste stream).</t>
  </si>
  <si>
    <r>
      <t>F</t>
    </r>
    <r>
      <rPr>
        <b/>
        <sz val="10"/>
        <rFont val="Arial"/>
        <family val="2"/>
      </rPr>
      <t xml:space="preserve">  41-43</t>
    </r>
  </si>
  <si>
    <t>Construction</t>
  </si>
  <si>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</si>
  <si>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Definitions</t>
  </si>
  <si>
    <t>Table</t>
  </si>
  <si>
    <t>Term</t>
  </si>
  <si>
    <t>Waste</t>
  </si>
  <si>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</si>
  <si>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R1, 1</t>
  </si>
  <si>
    <r>
      <t xml:space="preserve">(Waste from)
</t>
    </r>
    <r>
      <rPr>
        <b/>
        <sz val="10"/>
        <rFont val="Arial"/>
        <family val="2"/>
      </rPr>
      <t>Agriculture, forestry and fishing (ISIC 01-03)</t>
    </r>
  </si>
  <si>
    <t>All waste from agricultural, forestry and fishing activities.  Manure used as fertilizer is excluded (i.e., only excess manure which is disposed of should be included). This category refers to ISIC divisions 01 to 03.</t>
  </si>
  <si>
    <t>R1, 2</t>
  </si>
  <si>
    <r>
      <t>(Waste from)</t>
    </r>
    <r>
      <rPr>
        <b/>
        <sz val="10"/>
        <rFont val="Arial"/>
        <family val="2"/>
      </rPr>
      <t xml:space="preserve"> 
Mining and quarrying (ISIC 05-09)</t>
    </r>
  </si>
  <si>
    <t>All waste from mining and quarrying activities.  This category refers to ISIC divisions 05 to 09.</t>
  </si>
  <si>
    <t>R1, 3</t>
  </si>
  <si>
    <r>
      <t>(Waste from)</t>
    </r>
    <r>
      <rPr>
        <b/>
        <sz val="10"/>
        <rFont val="Arial"/>
        <family val="2"/>
      </rPr>
      <t xml:space="preserve"> Manufacturing (ISIC 10-33)</t>
    </r>
  </si>
  <si>
    <t>All waste from manufacturing activities.  This category refers to ISIC divisions 10 to 33.</t>
  </si>
  <si>
    <t>R1, 4</t>
  </si>
  <si>
    <r>
      <t xml:space="preserve">(Waste from) </t>
    </r>
    <r>
      <rPr>
        <b/>
        <sz val="10"/>
        <rFont val="Arial"/>
        <family val="2"/>
      </rPr>
      <t>Electricity, gas, steam and air conditioning supply (ISIC 35)</t>
    </r>
  </si>
  <si>
    <t xml:space="preserve">All waste from electricity, gas, steam and air conditioning supply. Waste from the production of nuclear energy should be excluded. This category refers to ISIC division 35. </t>
  </si>
  <si>
    <t>R1, 5</t>
  </si>
  <si>
    <r>
      <t xml:space="preserve">(Waste from) </t>
    </r>
    <r>
      <rPr>
        <b/>
        <sz val="10"/>
        <rFont val="Arial"/>
        <family val="2"/>
      </rPr>
      <t xml:space="preserve">Construction (ISIC 41-43) </t>
    </r>
  </si>
  <si>
    <t>All waste from construction activities.  This category refers to waste generated in ISIC divisions 41 to 43.</t>
  </si>
  <si>
    <t>R1, 6</t>
  </si>
  <si>
    <r>
      <t>(Waste from)</t>
    </r>
    <r>
      <rPr>
        <b/>
        <sz val="10"/>
        <rFont val="Arial"/>
        <family val="2"/>
      </rPr>
      <t xml:space="preserve"> Other economic activities excluding ISIC 38</t>
    </r>
  </si>
  <si>
    <t>All waste from all other economic activities not specified above and excluding ISIC division 38.  This category refers to waste generated in ISIC divisions 36, 37, 39, and ISIC 45 to 99.</t>
  </si>
  <si>
    <t>R1, 7</t>
  </si>
  <si>
    <r>
      <t xml:space="preserve">(Waste from) </t>
    </r>
    <r>
      <rPr>
        <b/>
        <sz val="10"/>
        <rFont val="Arial"/>
        <family val="2"/>
      </rPr>
      <t>Households</t>
    </r>
  </si>
  <si>
    <t xml:space="preserve">Waste material usually generated in the normal functioning of households. </t>
  </si>
  <si>
    <t>R2, R3 &amp; R5</t>
  </si>
  <si>
    <t>Management of waste</t>
  </si>
  <si>
    <t>Collection, transport, treatment and disposal of waste, including after-care of disposal sites.</t>
  </si>
  <si>
    <t>R2</t>
  </si>
  <si>
    <t>Hazardous waste</t>
  </si>
  <si>
    <t>Hazardous waste refers to the categories of waste to be controlled according to the Basel Convention on the control of transboundary movements of hazardous waste and their disposal (Article 1.1 and Annex I).</t>
  </si>
  <si>
    <t>R2, 6;  R3, 8 &amp; R5, 7</t>
  </si>
  <si>
    <t>Recycling</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</si>
  <si>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</si>
  <si>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t>R2, 7;  R3, 10 &amp; R5, 9</t>
  </si>
  <si>
    <t>Incineration</t>
  </si>
  <si>
    <t>The controlled combustion of waste with or without energy recovery.</t>
  </si>
  <si>
    <t>R2, 8;  R3, 11 &amp; R5, 10</t>
  </si>
  <si>
    <t>Incineration with energy recovery</t>
  </si>
  <si>
    <t>Incineration in which evolving thermal energy is used for the production of steam, hot water or electric energy.</t>
  </si>
  <si>
    <t>R2, 9;  R3, 12 &amp; R5, 11</t>
  </si>
  <si>
    <t>Landfilling</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</si>
  <si>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</si>
  <si>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R2, 10</t>
  </si>
  <si>
    <r>
      <t xml:space="preserve">Other </t>
    </r>
    <r>
      <rPr>
        <sz val="10"/>
        <rFont val="Arial"/>
        <family val="2"/>
      </rPr>
      <t>(waste treatment/disposal for hazardous waste)</t>
    </r>
  </si>
  <si>
    <t>Any final treatment or disposal different from recycling, incineration and landfilling.  Examples include physical/chemical treatment, biological treatment, releasing into water bodies and permanent storage.</t>
  </si>
  <si>
    <t>R3, R4 &amp; R5</t>
  </si>
  <si>
    <t>Municipal waste</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</si>
  <si>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</si>
  <si>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t>R3, 1 &amp; R5, 2</t>
  </si>
  <si>
    <t>Municipal waste generated</t>
  </si>
  <si>
    <t xml:space="preserve">This amount is the sum of the amount of municipal waste collected plus the estimated amount of municipal waste from areas not served by a municipal waste collection service.
</t>
  </si>
  <si>
    <t>R3, 4 &amp; 
R5, 6</t>
  </si>
  <si>
    <t>Total amount of municipal waste collected</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</si>
  <si>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</si>
  <si>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R3, 7</t>
  </si>
  <si>
    <t>Municipal waste managed in the country</t>
  </si>
  <si>
    <t>The amount of municipal waste collected in the country - amount exported for treatment or disposal + amount imported for treatment or disposal.</t>
  </si>
  <si>
    <t>R3, 9 &amp; 
R5, 8</t>
  </si>
  <si>
    <t>Composting</t>
  </si>
  <si>
    <t>A biological process that submits biodegradable waste to anaerobic or aerobic decomposition, and that results in a product that is recovered and can be used to increase soil fertility.</t>
  </si>
  <si>
    <t>R3, 13 &amp; 
R5, 12</t>
  </si>
  <si>
    <t>Controlled landfilling</t>
  </si>
  <si>
    <t>Final placement of waste into or onto the land in a controlled landfill site.</t>
  </si>
  <si>
    <t>R3, 14 &amp; R5, 13</t>
  </si>
  <si>
    <r>
      <t xml:space="preserve">Other </t>
    </r>
    <r>
      <rPr>
        <sz val="10"/>
        <rFont val="Arial"/>
        <family val="2"/>
      </rPr>
      <t>(waste treatment/disposal)</t>
    </r>
  </si>
  <si>
    <t>Any final treatment or disposal different from recycling, composting, incineration and landfilling.  Examples include releasing into water bodies and permanent storage.</t>
  </si>
  <si>
    <t>R3, 15-17 
&amp; R5, 3</t>
  </si>
  <si>
    <t>Population (total, urban, rural) served by municipal waste collection</t>
  </si>
  <si>
    <t>The proportion of the total, urban and rural resident population covered by regular municipal waste removal service in relation to the total, urban and rural resident population, respectively, of the country or the city.</t>
  </si>
  <si>
    <t>R6,1</t>
  </si>
  <si>
    <t>Electronic waste (e-waste)</t>
  </si>
  <si>
    <t>Electronic waste, or e-waste, refers to all items of electrical and electronic equipment (EEE) and its parts that have been discarded by its owner as waste without the intent of re-use.</t>
  </si>
  <si>
    <t>R6,2 &amp; R6,10</t>
  </si>
  <si>
    <t>Large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</si>
  <si>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</si>
  <si>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R6,3 &amp; R6,11</t>
  </si>
  <si>
    <t>Screens, monitors, and equipment containing screens (..)</t>
  </si>
  <si>
    <t>Includes laptops (incl. tablets); cathode ray tube monitors; flat display panel monitors (LCD, LED); cathode ray tube TVs; and flat display panel TVs (LCD, LED, Plasma).</t>
  </si>
  <si>
    <t>R6,4 &amp; R6,12</t>
  </si>
  <si>
    <t>Temperature exchange equipment (Cooling and Freezing Equipment)</t>
  </si>
  <si>
    <t>Includes freezers; air conditioners (household installed and portable); Other Cooling (f.i. dehumidifiers, heat pump dryers); Professional Cooling (f.i. large air conditioners, cooling displays); and Cooled Dispensers (f.i. for vending, cold drinks).</t>
  </si>
  <si>
    <t>R6,5 &amp; R6,13</t>
  </si>
  <si>
    <t>Small E-waste</t>
  </si>
  <si>
    <t>The aggregate of lamps, small equipment and small IT and telecommunications equipment. See definitions for each below.</t>
  </si>
  <si>
    <t>R6,6 &amp; R6,14</t>
  </si>
  <si>
    <t>Lamps</t>
  </si>
  <si>
    <t>Includes compact fluorescent lamps (incl. retrofit &amp; non-retrofit); straight tube fluorescent lamps; special lamps (e.g. professional mercury, high &amp; low pressure sodium); and LED lamps (incl. retrofit LED lamps).</t>
  </si>
  <si>
    <t>R6,7 &amp; R6,15</t>
  </si>
  <si>
    <t>Small Equipment</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</si>
  <si>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</si>
  <si>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R6,8 &amp; R6,16</t>
  </si>
  <si>
    <t>Small IT and telecommunication equipment</t>
  </si>
  <si>
    <t>Includes small IT (e.g. routers, mice, keyboards, external drives and accessories); desktop PCs (excl. monitors, accessories); printers (e.g. scanners, multifunctionals, faxes); telecom (e.g. (cordless) phones, answering machines); mobile phones (incl. smartphones, pagers); and game consoles.</t>
  </si>
  <si>
    <t>DATA VALIDATION</t>
  </si>
  <si>
    <t>Values not validated against checks like those below cannot be included in the UNSD Envstats Database and dissemination products unless sufficient explanation is provided in footnotes.</t>
  </si>
  <si>
    <t xml:space="preserve">Country: </t>
  </si>
  <si>
    <t>Liechtenstein</t>
  </si>
  <si>
    <t>Contact institution:</t>
  </si>
  <si>
    <t>Office of Statistics Liechtenstein</t>
  </si>
  <si>
    <t>If footnotes explanations are already provided, the relevant validation alerts can be ignored.</t>
  </si>
  <si>
    <t>• If the value turns red, please check if it is correct.</t>
  </si>
  <si>
    <r>
      <t xml:space="preserve">Time series validation: </t>
    </r>
    <r>
      <rPr>
        <sz val="10"/>
        <color indexed="62"/>
        <rFont val="Arial"/>
        <family val="2"/>
      </rPr>
      <t>an automatic check on the percentage change from the previous year (where available). Cases are flagged if changes are not within expected ranges.</t>
    </r>
  </si>
  <si>
    <t>Line</t>
  </si>
  <si>
    <t>Category</t>
  </si>
  <si>
    <t>Unit</t>
  </si>
  <si>
    <t>Agriculture, forestry and fishing (ISIC 01-03)</t>
  </si>
  <si>
    <t>1000 t</t>
  </si>
  <si>
    <t>-</t>
  </si>
  <si>
    <t>Mining and quarrying (ISIC 05-09)</t>
  </si>
  <si>
    <t>Manufacturing (ISIC 10-33)</t>
  </si>
  <si>
    <t>Electricity, gas, steam and air conditioning supply (ISIC 35)</t>
  </si>
  <si>
    <t>Construction (ISIC 41-43)</t>
  </si>
  <si>
    <t xml:space="preserve">Other economic activities excluding ISIC 38 </t>
  </si>
  <si>
    <t>Households</t>
  </si>
  <si>
    <t>c</t>
  </si>
  <si>
    <t>Total waste generation (=1+2+3+4+5+6+7)</t>
  </si>
  <si>
    <t>GDP</t>
  </si>
  <si>
    <t>US$</t>
  </si>
  <si>
    <t/>
  </si>
  <si>
    <t>Notes: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</si>
  <si>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</si>
  <si>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
  </si>
  <si>
    <r>
      <t xml:space="preserve">Waste generated by an economic activity includes </t>
    </r>
    <r>
      <rPr>
        <u/>
        <sz val="8"/>
        <rFont val="Arial"/>
        <family val="2"/>
      </rPr>
      <t>all</t>
    </r>
    <r>
      <rPr>
        <sz val="8"/>
        <rFont val="Arial"/>
        <family val="2"/>
      </rPr>
      <t xml:space="preserve"> kinds of waste generated by economic units within this activity.  For further details please refer to the description of Table R1 in the Guidance Section.</t>
    </r>
  </si>
  <si>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</si>
  <si>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Please provide in the Footnotes Section below information on the source and data collection methodology for the values provided, such as estimation methods (if any), and the types of the original data sources used (e.g., surveys or administrative records).</t>
  </si>
  <si>
    <t>Line 1+2+3+4+5+6+7</t>
  </si>
  <si>
    <t>√</t>
  </si>
  <si>
    <t>Line 8= 9</t>
  </si>
  <si>
    <t xml:space="preserve">Total waste per $1000 GDP </t>
  </si>
  <si>
    <t>t/$1000</t>
  </si>
  <si>
    <t>Footnotes</t>
  </si>
  <si>
    <t xml:space="preserve">.05&lt;Total waste per $1000 GDP&lt;10 </t>
  </si>
  <si>
    <t>Code</t>
  </si>
  <si>
    <t>Footnote text</t>
  </si>
  <si>
    <t>N/A</t>
  </si>
  <si>
    <t>Calculation not applicable/missing value</t>
  </si>
  <si>
    <t>ok</t>
  </si>
  <si>
    <t>Validation check passed</t>
  </si>
  <si>
    <t>&lt;&gt;</t>
  </si>
  <si>
    <t>Validation failed or values not within expected range</t>
  </si>
  <si>
    <r>
      <t>•</t>
    </r>
    <r>
      <rPr>
        <sz val="8.3000000000000007"/>
        <color indexed="10"/>
        <rFont val="Arial"/>
        <family val="2"/>
      </rPr>
      <t xml:space="preserve"> </t>
    </r>
    <r>
      <rPr>
        <sz val="10"/>
        <color indexed="10"/>
        <rFont val="Arial"/>
        <family val="2"/>
      </rPr>
      <t>If the value turns red, please check if it is correct.</t>
    </r>
  </si>
  <si>
    <t>Stock of hazardous waste at the beginning of the year</t>
  </si>
  <si>
    <t>tonnes</t>
  </si>
  <si>
    <t>Hazardous waste generated during the year</t>
  </si>
  <si>
    <t>A</t>
  </si>
  <si>
    <t>Stock of hazardous waste at the end of the year (=1+2+3-4-5)</t>
  </si>
  <si>
    <t>Hazardous waste imported during the year</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</si>
  <si>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</si>
  <si>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Hazardous waste exported during the year</t>
  </si>
  <si>
    <t>B</t>
  </si>
  <si>
    <t>Line 1+2+3-4-5</t>
  </si>
  <si>
    <t>Hazardous waste treated or disposed of during the year (=6+7+9+10)</t>
  </si>
  <si>
    <t>Line 10=11</t>
  </si>
  <si>
    <r>
      <t>Amounts going to:</t>
    </r>
    <r>
      <rPr>
        <sz val="8"/>
        <rFont val="Arial"/>
        <family val="2"/>
      </rPr>
      <t xml:space="preserve">
        Recycling</t>
    </r>
  </si>
  <si>
    <t>Hazardous waste treated or disposed of during the year</t>
  </si>
  <si>
    <t xml:space="preserve">        Incineration</t>
  </si>
  <si>
    <t>Line 6+7+9+10</t>
  </si>
  <si>
    <r>
      <t xml:space="preserve">    of which:</t>
    </r>
    <r>
      <rPr>
        <sz val="8"/>
        <rFont val="Arial"/>
        <family val="2"/>
      </rPr>
      <t xml:space="preserve"> with energy recovery</t>
    </r>
  </si>
  <si>
    <t>Line 5 ≥12</t>
  </si>
  <si>
    <t xml:space="preserve">        Landfilling</t>
  </si>
  <si>
    <t>R1,8</t>
  </si>
  <si>
    <t>1000t</t>
  </si>
  <si>
    <t xml:space="preserve">        Other, please specify in the footnote </t>
  </si>
  <si>
    <t>Line 2 ≤ R1,8</t>
  </si>
  <si>
    <r>
      <t>Please note that the unit in this table is "</t>
    </r>
    <r>
      <rPr>
        <b/>
        <sz val="8"/>
        <rFont val="Arial"/>
        <family val="2"/>
      </rPr>
      <t>tonnes (metric tons)</t>
    </r>
    <r>
      <rPr>
        <sz val="8"/>
        <rFont val="Arial"/>
        <family val="2"/>
      </rPr>
      <t>".</t>
    </r>
  </si>
  <si>
    <t>Hazardous waste generated according to Basel Convention.</t>
  </si>
  <si>
    <t>Exports to Switzerland are not included because of Customs Union Treaty between Principality of Liechtenstein and Switzerland.</t>
  </si>
  <si>
    <t>Time series validation: an automatic check on the percentage change from the previous year (where available). Cases are flagged if changes are not within expected ranges.</t>
  </si>
  <si>
    <t>Total amount of municipal waste generated</t>
  </si>
  <si>
    <t>Municipal waste collected from households</t>
  </si>
  <si>
    <t>Municipal waste collected from other origins</t>
  </si>
  <si>
    <t>Total amount of municipal waste collected (=2+3)</t>
  </si>
  <si>
    <t>Municipal waste imported for treatment/disposal</t>
  </si>
  <si>
    <t>Municipal waste exported for treatment/disposal</t>
  </si>
  <si>
    <t>2c</t>
  </si>
  <si>
    <t>Municipal waste managed in the country (=4+5-6)</t>
  </si>
  <si>
    <t>Amounts going to:
        Recycling</t>
  </si>
  <si>
    <t xml:space="preserve">        Composting</t>
  </si>
  <si>
    <r>
      <t>of which:</t>
    </r>
    <r>
      <rPr>
        <sz val="8"/>
        <rFont val="Arial"/>
        <family val="2"/>
      </rPr>
      <t xml:space="preserve"> with energy recovery</t>
    </r>
  </si>
  <si>
    <r>
      <t>of which</t>
    </r>
    <r>
      <rPr>
        <sz val="8"/>
        <rFont val="Arial"/>
        <family val="2"/>
      </rPr>
      <t>:  with energy recovery</t>
    </r>
  </si>
  <si>
    <r>
      <t xml:space="preserve">of which: </t>
    </r>
    <r>
      <rPr>
        <sz val="8"/>
        <rFont val="Arial"/>
        <family val="2"/>
      </rPr>
      <t>controlled landfilling</t>
    </r>
  </si>
  <si>
    <r>
      <t>of which</t>
    </r>
    <r>
      <rPr>
        <sz val="8"/>
        <rFont val="Arial"/>
        <family val="2"/>
      </rPr>
      <t>:  controlled landfilling</t>
    </r>
  </si>
  <si>
    <t xml:space="preserve">        Other, please specify in the footnote</t>
  </si>
  <si>
    <t>Total population served by municipal waste collection</t>
  </si>
  <si>
    <t>%</t>
  </si>
  <si>
    <t xml:space="preserve">Urban population served by municipal waste collection </t>
  </si>
  <si>
    <t xml:space="preserve">Rural population served by municipal waste collection </t>
  </si>
  <si>
    <t>Population</t>
  </si>
  <si>
    <t>Note:</t>
  </si>
  <si>
    <t>Line 2 + 3</t>
  </si>
  <si>
    <t>Line 18= 4</t>
  </si>
  <si>
    <t>Municipal waste collected per person</t>
  </si>
  <si>
    <t>kg/ind.</t>
  </si>
  <si>
    <t>100 &lt; Line 19  &lt; 1000</t>
  </si>
  <si>
    <t>Door-to-door collection of municipal waste and separately collected municipal waste.</t>
  </si>
  <si>
    <t>Line 4+5-6</t>
  </si>
  <si>
    <t>Composting of separately collected garden waste, leaves, … is the only used management of municipal waste in Liechtenstein. All other municipal waste categories are exported for treatment/disposal to other countries.</t>
  </si>
  <si>
    <t>Line 20= 7</t>
  </si>
  <si>
    <t>Line 8+9+10+12+14</t>
  </si>
  <si>
    <t>Line 7 ≥ 21</t>
  </si>
  <si>
    <t>Line 17 &lt; 15 &lt; 16</t>
  </si>
  <si>
    <t xml:space="preserve">Table R4: Composition of Municipal Waste </t>
  </si>
  <si>
    <t>Paper, paperboard</t>
  </si>
  <si>
    <t xml:space="preserve">Textiles </t>
  </si>
  <si>
    <t xml:space="preserve">Plastics </t>
  </si>
  <si>
    <t xml:space="preserve">Glass </t>
  </si>
  <si>
    <t xml:space="preserve">Metals </t>
  </si>
  <si>
    <t xml:space="preserve">Other inorganic material </t>
  </si>
  <si>
    <t xml:space="preserve">Organic material </t>
  </si>
  <si>
    <r>
      <t>of which</t>
    </r>
    <r>
      <rPr>
        <sz val="8"/>
        <rFont val="Arial"/>
        <family val="2"/>
      </rPr>
      <t>: food waste and garden waste</t>
    </r>
  </si>
  <si>
    <t>TOTAL</t>
  </si>
  <si>
    <t>Line 9 = 100%</t>
  </si>
  <si>
    <t>&gt; 10%</t>
  </si>
  <si>
    <t>Greater than 10% change from previous year</t>
  </si>
  <si>
    <t>Composition of Municipal Waste: The composition of collected mixed household waste (waste bags) was estimated using the results of a study, which was conducted in 2002 by the Office of Environment.</t>
  </si>
  <si>
    <t>&lt;&gt; 100%</t>
  </si>
  <si>
    <t>Validation failed, sum of categories ≠ 100%</t>
  </si>
  <si>
    <t>In this study the waste fractions in a sample of collected waste bags was determined. The data for mixed household waste including bulky waste was multiplied by the determined percentage of the fractions.</t>
  </si>
  <si>
    <t>For separately collected waste (paper, board, glass, metal, compost , ...) fractions were allocated to the waste categories.</t>
  </si>
  <si>
    <t>City name:</t>
  </si>
  <si>
    <t>Schaan</t>
  </si>
  <si>
    <t>Table R5: Management of Municipal Waste ― City Data</t>
  </si>
  <si>
    <t xml:space="preserve">Total population of the city </t>
  </si>
  <si>
    <t>1000 inh.</t>
  </si>
  <si>
    <t xml:space="preserve">Percentage of city population served by municipal waste collection </t>
  </si>
  <si>
    <t xml:space="preserve">Total amount of municipal waste collected (=4+5) </t>
  </si>
  <si>
    <t>of which:  with energy recovery</t>
  </si>
  <si>
    <r>
      <t>of which:</t>
    </r>
    <r>
      <rPr>
        <sz val="8"/>
        <rFont val="Arial"/>
        <family val="2"/>
      </rPr>
      <t xml:space="preserve"> controlled landfilling</t>
    </r>
  </si>
  <si>
    <t>of which:  controlled landfilling</t>
  </si>
  <si>
    <t>Countries are kindly asked to provide data for the most populous cities of the country.  Please duplicate this table if you can provide data for additional cities.</t>
  </si>
  <si>
    <t>Line 4+5</t>
  </si>
  <si>
    <t>Line 6=4+5</t>
  </si>
  <si>
    <t>Line 7+8+9+11+13</t>
  </si>
  <si>
    <t>Line 6 ≥ 15</t>
  </si>
  <si>
    <t>Population at 31. December.</t>
  </si>
  <si>
    <t>Municipal waste collected per capita</t>
  </si>
  <si>
    <t>Municipal waste excluding hazardous waste from households.</t>
  </si>
  <si>
    <t>100&lt; Line 16 &lt;1000</t>
  </si>
  <si>
    <t>City name</t>
  </si>
  <si>
    <t>Table R6: E-Waste Generation and Collection</t>
  </si>
  <si>
    <t>Total E-waste Generated</t>
  </si>
  <si>
    <t>Total E-waste generated</t>
  </si>
  <si>
    <r>
      <rPr>
        <i/>
        <sz val="8"/>
        <rFont val="Arial"/>
        <family val="2"/>
      </rPr>
      <t>Amounts going to:</t>
    </r>
    <r>
      <rPr>
        <sz val="8"/>
        <rFont val="Arial"/>
        <family val="2"/>
      </rPr>
      <t xml:space="preserve">
        Large equipment</t>
    </r>
  </si>
  <si>
    <t>Amounts going to:
        Large equipment</t>
  </si>
  <si>
    <t>Screens, monitors, and equipment containing screens</t>
  </si>
  <si>
    <t xml:space="preserve">        Screens, monitors, and equipment containing screens</t>
  </si>
  <si>
    <t>Temperature exchange equipment (cooling and freezing equipment)</t>
  </si>
  <si>
    <t xml:space="preserve">       Temperature exchange equipment (cooling and freezing equipment)</t>
  </si>
  <si>
    <t>Small E-waste (=6+7+8)</t>
  </si>
  <si>
    <t xml:space="preserve">       Small E-waste (=6+7+8)</t>
  </si>
  <si>
    <r>
      <rPr>
        <i/>
        <sz val="8"/>
        <rFont val="Arial"/>
        <family val="2"/>
      </rPr>
      <t>of which:</t>
    </r>
    <r>
      <rPr>
        <sz val="8"/>
        <rFont val="Arial"/>
        <family val="2"/>
      </rPr>
      <t xml:space="preserve"> lamps</t>
    </r>
  </si>
  <si>
    <t>of which: lamps</t>
  </si>
  <si>
    <r>
      <rPr>
        <i/>
        <sz val="8"/>
        <rFont val="Arial"/>
        <family val="2"/>
      </rPr>
      <t>of which:</t>
    </r>
    <r>
      <rPr>
        <sz val="8"/>
        <rFont val="Arial"/>
        <family val="2"/>
      </rPr>
      <t xml:space="preserve"> small equipment</t>
    </r>
  </si>
  <si>
    <t>of which: small equipment</t>
  </si>
  <si>
    <r>
      <rPr>
        <i/>
        <sz val="8"/>
        <rFont val="Arial"/>
        <family val="2"/>
      </rPr>
      <t>of which:</t>
    </r>
    <r>
      <rPr>
        <sz val="8"/>
        <rFont val="Arial"/>
        <family val="2"/>
      </rPr>
      <t xml:space="preserve"> small IT and telecommunication equipment</t>
    </r>
  </si>
  <si>
    <t>of which: Small IT and telecommunication equipment</t>
  </si>
  <si>
    <t>Total E-waste collected</t>
  </si>
  <si>
    <t xml:space="preserve">             </t>
  </si>
  <si>
    <t>Small E-waste (=14+15+16)</t>
  </si>
  <si>
    <t xml:space="preserve">       Small E-waste (=14+15+16)</t>
  </si>
  <si>
    <r>
      <rPr>
        <i/>
        <sz val="8"/>
        <rFont val="Arial"/>
        <family val="2"/>
      </rPr>
      <t>of which</t>
    </r>
    <r>
      <rPr>
        <sz val="8"/>
        <rFont val="Arial"/>
        <family val="2"/>
      </rPr>
      <t>: small IT and telecommunication equipment</t>
    </r>
  </si>
  <si>
    <t>Please insert national definitions for waste, hazardous waste, municipal waste, electronic waste and other complementary information on waste.</t>
  </si>
  <si>
    <r>
      <t xml:space="preserve">Waste: </t>
    </r>
    <r>
      <rPr>
        <sz val="10"/>
        <rFont val="Arial"/>
        <family val="2"/>
      </rPr>
      <t>"All moveable materials of which the owner rids himself or disposal of which is necessary in the public interest" (Environmental Protection Act, Liechtenstein Law Gazette 2008 No 199, Article 6).</t>
    </r>
  </si>
  <si>
    <r>
      <t xml:space="preserve">Hazardous waste: </t>
    </r>
    <r>
      <rPr>
        <sz val="10"/>
        <rFont val="Arial"/>
        <family val="2"/>
      </rPr>
      <t>Hazardous waste data correspond to data transmitted under Basel Convention. Data from Liechtenstein is already included in Swiss data.
For transboundary movements the national special waste (hazardous waste) definition is used (Swiss Federal Law relating to the Protection of the Environment; Art. 30f Para 1), which is compatible with the hazardous waste Definition of the Basel Convention Art 1.1.a and 1.1 b Basel Convention. "Special waste is waste whose disposal requires special measures"</t>
    </r>
  </si>
  <si>
    <r>
      <t xml:space="preserve">Municipal waste: </t>
    </r>
    <r>
      <rPr>
        <sz val="10"/>
        <rFont val="Arial"/>
        <family val="2"/>
      </rPr>
      <t>For municipal waste the definition of UNSD/UNEP joint questionnaire is used in waste statistics.
Municipal waste includes: 
- mixed household waste (waste bags) including bulky waste from households and business (door-to-door collection).
- separately collected fractions (paper, paperboard, glass, metal, ...) from households and business.
- garden waste, leaves, ... for composting from households and business (door-to-door collection/separately collected).
- hazardous waste from households.</t>
    </r>
  </si>
  <si>
    <r>
      <t xml:space="preserve">Electronic waste: </t>
    </r>
    <r>
      <rPr>
        <sz val="10"/>
        <rFont val="Arial"/>
        <family val="2"/>
      </rPr>
      <t>The definition of UNSD/UNEP joint questionnaire is used. Electronic waste, or e-waste, refers to all items of electrical and electronic equipment (EEE) and its parts that have been discarded by its owner as waste without the intent of re-use.</t>
    </r>
  </si>
  <si>
    <t>Is there a national e-waste strategy in place? Y/N. If yes, please describe.</t>
  </si>
  <si>
    <t>N</t>
  </si>
  <si>
    <t>Is there a national e-waste policy in place? Y/N. If yes, please describe.</t>
  </si>
  <si>
    <t xml:space="preserve">Is there a national e-waste legislation in place? Y/N. If yes, please describe </t>
  </si>
  <si>
    <t>N. DIRECTIVE 2012/19/EU OF THE EUROPEAN PARLIAMENT AND OF THE COUNCIL of 4 July 2012 on waste electrical and electronic equipment (WEEE) is incorporated into the EEA agreement.</t>
  </si>
  <si>
    <t>Please insert any additional information that can help the interpretation of your data, such as survey methods applied, quality statements on the data, etc.</t>
  </si>
  <si>
    <t>Contact institution: 
Office of Statistics Liechtenstein
Äulestrasse 51
9490 Vaduz
Liechtenstein
www.statistikportal.li
info.as@llv.li</t>
  </si>
  <si>
    <t>Contact person: Mr. Thomas Erhart, thomas.erhart@llv.li</t>
  </si>
  <si>
    <t>Please describe the difficulties encountered in filling in the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</si>
</sst>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hh:mm:ss"/>
  </numFmts>
  <fonts count="84" x14ac:knownFonts="1">
    <font>
      <sz val="10"/>
      <name val="Arial"/>
      <family val="2"/>
    </font>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u/>
      <sz val="10"/>
      <color indexed="12"/>
      <name val="Arial"/>
      <family val="2"/>
    </font>
    <font>
      <sz val="8"/>
      <color indexed="81"/>
      <name val="Tahoma"/>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8"/>
      <color indexed="23"/>
      <name val="Arial"/>
      <family val="2"/>
    </font>
    <font>
      <sz val="8.3000000000000007"/>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sz val="8"/>
      <name val="Arial"/>
      <family val="2"/>
    </font>
    <font>
      <sz val="10"/>
      <color indexed="81"/>
      <name val="Tahoma"/>
      <family val="2"/>
    </font>
    <font>
      <strike/>
      <sz val="10"/>
      <name val="Arial"/>
      <family val="2"/>
    </font>
    <font>
      <sz val="8"/>
      <color indexed="8"/>
      <name val="Tahoma"/>
      <family val="2"/>
    </font>
    <font>
      <sz val="10"/>
      <name val="Times New Roman"/>
      <family val="1"/>
    </font>
    <font>
      <b/>
      <sz val="12.5"/>
      <name val="Arial"/>
      <family val="2"/>
    </font>
    <font>
      <sz val="10"/>
      <name val="Wingdings 3"/>
      <family val="1"/>
      <charset val="2"/>
    </font>
    <font>
      <sz val="8"/>
      <color indexed="81"/>
      <name val="Arial"/>
      <family val="2"/>
    </font>
    <font>
      <b/>
      <sz val="8"/>
      <color indexed="10"/>
      <name val="Arial"/>
      <family val="2"/>
    </font>
    <font>
      <b/>
      <sz val="10"/>
      <color indexed="8"/>
      <name val="Arial"/>
      <family val="2"/>
    </font>
    <font>
      <sz val="10"/>
      <color indexed="9"/>
      <name val="Arial"/>
      <family val="2"/>
    </font>
  </fonts>
  <fills count="13">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26"/>
      </patternFill>
    </fill>
    <fill>
      <patternFill patternType="solid">
        <fgColor indexed="44"/>
        <bgColor indexed="49"/>
      </patternFill>
    </fill>
    <fill>
      <patternFill patternType="solid">
        <fgColor theme="0" tint="-0.249977111117893"/>
        <bgColor indexed="31"/>
      </patternFill>
    </fill>
    <fill>
      <patternFill patternType="solid">
        <fgColor theme="0" tint="-0.249977111117893"/>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hair">
        <color indexed="8"/>
      </left>
      <right style="hair">
        <color indexed="8"/>
      </right>
      <top style="thin">
        <color indexed="8"/>
      </top>
      <bottom style="thin">
        <color indexed="8"/>
      </bottom>
      <diagonal/>
    </border>
    <border>
      <left style="thin">
        <color indexed="8"/>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style="hair">
        <color indexed="8"/>
      </left>
      <right style="hair">
        <color indexed="8"/>
      </right>
      <top style="hair">
        <color indexed="8"/>
      </top>
      <bottom/>
      <diagonal/>
    </border>
    <border>
      <left/>
      <right/>
      <top/>
      <bottom style="thin">
        <color indexed="64"/>
      </bottom>
      <diagonal/>
    </border>
    <border>
      <left style="hair">
        <color indexed="8"/>
      </left>
      <right/>
      <top/>
      <bottom/>
      <diagonal/>
    </border>
    <border>
      <left style="hair">
        <color indexed="64"/>
      </left>
      <right style="hair">
        <color indexed="64"/>
      </right>
      <top style="hair">
        <color indexed="64"/>
      </top>
      <bottom style="thin">
        <color indexed="64"/>
      </bottom>
      <diagonal/>
    </border>
    <border>
      <left style="hair">
        <color indexed="8"/>
      </left>
      <right style="hair">
        <color indexed="8"/>
      </right>
      <top style="hair">
        <color indexed="8"/>
      </top>
      <bottom style="thin">
        <color indexed="8"/>
      </bottom>
      <diagonal/>
    </border>
    <border>
      <left style="hair">
        <color indexed="8"/>
      </left>
      <right style="hair">
        <color indexed="8"/>
      </right>
      <top/>
      <bottom/>
      <diagonal/>
    </border>
    <border>
      <left style="hair">
        <color indexed="8"/>
      </left>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hair">
        <color indexed="64"/>
      </right>
      <top style="thin">
        <color indexed="64"/>
      </top>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thin">
        <color indexed="64"/>
      </top>
      <bottom/>
      <diagonal/>
    </border>
    <border>
      <left style="hair">
        <color indexed="8"/>
      </left>
      <right style="hair">
        <color indexed="8"/>
      </right>
      <top style="thin">
        <color indexed="8"/>
      </top>
      <bottom/>
      <diagonal/>
    </border>
    <border>
      <left style="hair">
        <color indexed="8"/>
      </left>
      <right style="hair">
        <color indexed="8"/>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8"/>
      </right>
      <top style="hair">
        <color indexed="64"/>
      </top>
      <bottom style="thin">
        <color indexed="64"/>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bottom/>
      <diagonal/>
    </border>
    <border>
      <left/>
      <right/>
      <top style="thin">
        <color indexed="64"/>
      </top>
      <bottom/>
      <diagonal/>
    </border>
    <border>
      <left/>
      <right style="hair">
        <color indexed="8"/>
      </right>
      <top style="thin">
        <color indexed="64"/>
      </top>
      <bottom style="thin">
        <color indexed="64"/>
      </bottom>
      <diagonal/>
    </border>
    <border>
      <left style="hair">
        <color indexed="64"/>
      </left>
      <right style="hair">
        <color indexed="8"/>
      </right>
      <top style="hair">
        <color indexed="8"/>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thin">
        <color indexed="8"/>
      </bottom>
      <diagonal/>
    </border>
    <border>
      <left style="hair">
        <color indexed="8"/>
      </left>
      <right style="hair">
        <color indexed="8"/>
      </right>
      <top style="hair">
        <color indexed="64"/>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8"/>
      </left>
      <right/>
      <top/>
      <bottom style="hair">
        <color indexed="8"/>
      </bottom>
      <diagonal/>
    </border>
    <border>
      <left style="hair">
        <color indexed="64"/>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right style="hair">
        <color indexed="8"/>
      </right>
      <top/>
      <bottom style="hair">
        <color indexed="8"/>
      </bottom>
      <diagonal/>
    </border>
    <border>
      <left style="hair">
        <color indexed="8"/>
      </left>
      <right style="hair">
        <color indexed="8"/>
      </right>
      <top style="thin">
        <color indexed="8"/>
      </top>
      <bottom style="hair">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8"/>
      </left>
      <right style="thin">
        <color indexed="8"/>
      </right>
      <top/>
      <bottom/>
      <diagonal/>
    </border>
    <border>
      <left style="medium">
        <color indexed="8"/>
      </left>
      <right style="thin">
        <color indexed="8"/>
      </right>
      <top style="thin">
        <color indexed="8"/>
      </top>
      <bottom style="thin">
        <color indexed="64"/>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bottom style="hair">
        <color indexed="8"/>
      </bottom>
      <diagonal/>
    </border>
    <border>
      <left style="medium">
        <color indexed="64"/>
      </left>
      <right style="thin">
        <color indexed="8"/>
      </right>
      <top style="hair">
        <color indexed="8"/>
      </top>
      <bottom style="hair">
        <color indexed="8"/>
      </bottom>
      <diagonal/>
    </border>
    <border>
      <left style="medium">
        <color indexed="64"/>
      </left>
      <right style="thin">
        <color indexed="8"/>
      </right>
      <top style="hair">
        <color indexed="8"/>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hair">
        <color indexed="8"/>
      </bottom>
      <diagonal/>
    </border>
    <border>
      <left style="medium">
        <color indexed="64"/>
      </left>
      <right style="thin">
        <color indexed="64"/>
      </right>
      <top style="hair">
        <color indexed="8"/>
      </top>
      <bottom style="hair">
        <color indexed="8"/>
      </bottom>
      <diagonal/>
    </border>
    <border>
      <left style="medium">
        <color indexed="64"/>
      </left>
      <right style="thin">
        <color indexed="64"/>
      </right>
      <top style="hair">
        <color indexed="8"/>
      </top>
      <bottom style="medium">
        <color indexed="64"/>
      </bottom>
      <diagonal/>
    </border>
    <border>
      <left style="thin">
        <color indexed="64"/>
      </left>
      <right style="medium">
        <color indexed="64"/>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diagonal/>
    </border>
    <border>
      <left/>
      <right/>
      <top style="thin">
        <color indexed="8"/>
      </top>
      <bottom/>
      <diagonal/>
    </border>
    <border>
      <left style="thin">
        <color indexed="22"/>
      </left>
      <right style="thin">
        <color indexed="22"/>
      </right>
      <top/>
      <bottom style="thin">
        <color indexed="22"/>
      </bottom>
      <diagonal/>
    </border>
    <border>
      <left style="hair">
        <color indexed="8"/>
      </left>
      <right/>
      <top style="hair">
        <color indexed="8"/>
      </top>
      <bottom/>
      <diagonal/>
    </border>
    <border>
      <left style="hair">
        <color indexed="8"/>
      </left>
      <right style="hair">
        <color indexed="8"/>
      </right>
      <top style="hair">
        <color indexed="8"/>
      </top>
      <bottom style="medium">
        <color indexed="64"/>
      </bottom>
      <diagonal/>
    </border>
    <border>
      <left style="thin">
        <color indexed="22"/>
      </left>
      <right/>
      <top style="hair">
        <color indexed="8"/>
      </top>
      <bottom style="medium">
        <color indexed="64"/>
      </bottom>
      <diagonal/>
    </border>
    <border>
      <left style="hair">
        <color indexed="8"/>
      </left>
      <right/>
      <top style="hair">
        <color indexed="8"/>
      </top>
      <bottom style="medium">
        <color indexed="64"/>
      </bottom>
      <diagonal/>
    </border>
    <border>
      <left style="hair">
        <color indexed="8"/>
      </left>
      <right style="hair">
        <color indexed="8"/>
      </right>
      <top/>
      <bottom style="medium">
        <color indexed="64"/>
      </bottom>
      <diagonal/>
    </border>
    <border>
      <left style="thin">
        <color indexed="22"/>
      </left>
      <right style="hair">
        <color indexed="8"/>
      </right>
      <top style="hair">
        <color indexed="8"/>
      </top>
      <bottom style="medium">
        <color indexed="64"/>
      </bottom>
      <diagonal/>
    </border>
    <border>
      <left style="hair">
        <color indexed="64"/>
      </left>
      <right style="hair">
        <color indexed="64"/>
      </right>
      <top style="thin">
        <color indexed="64"/>
      </top>
      <bottom style="thin">
        <color indexed="64"/>
      </bottom>
      <diagonal/>
    </border>
    <border>
      <left style="thin">
        <color indexed="8"/>
      </left>
      <right style="thin">
        <color indexed="8"/>
      </right>
      <top style="hair">
        <color indexed="8"/>
      </top>
      <bottom style="hair">
        <color indexed="8"/>
      </bottom>
      <diagonal/>
    </border>
    <border>
      <left style="thin">
        <color indexed="8"/>
      </left>
      <right style="medium">
        <color indexed="64"/>
      </right>
      <top style="hair">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medium">
        <color indexed="64"/>
      </right>
      <top style="thin">
        <color indexed="8"/>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hair">
        <color indexed="8"/>
      </top>
      <bottom style="medium">
        <color indexed="64"/>
      </bottom>
      <diagonal/>
    </border>
    <border>
      <left style="thin">
        <color indexed="8"/>
      </left>
      <right style="medium">
        <color indexed="64"/>
      </right>
      <top style="hair">
        <color indexed="8"/>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8"/>
      </right>
      <top style="hair">
        <color indexed="8"/>
      </top>
      <bottom style="hair">
        <color indexed="8"/>
      </bottom>
      <diagonal/>
    </border>
    <border>
      <left style="thin">
        <color indexed="64"/>
      </left>
      <right style="thin">
        <color indexed="8"/>
      </right>
      <top style="thin">
        <color indexed="64"/>
      </top>
      <bottom style="hair">
        <color indexed="8"/>
      </bottom>
      <diagonal/>
    </border>
    <border>
      <left style="thin">
        <color indexed="8"/>
      </left>
      <right style="thin">
        <color indexed="8"/>
      </right>
      <top style="thin">
        <color indexed="64"/>
      </top>
      <bottom style="hair">
        <color indexed="8"/>
      </bottom>
      <diagonal/>
    </border>
    <border>
      <left style="thin">
        <color indexed="64"/>
      </left>
      <right/>
      <top style="hair">
        <color indexed="8"/>
      </top>
      <bottom style="medium">
        <color indexed="64"/>
      </bottom>
      <diagonal/>
    </border>
    <border>
      <left style="thin">
        <color indexed="64"/>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64"/>
      </left>
      <right/>
      <top style="hair">
        <color indexed="8"/>
      </top>
      <bottom style="thin">
        <color indexed="64"/>
      </bottom>
      <diagonal/>
    </border>
    <border>
      <left/>
      <right/>
      <top style="hair">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hair">
        <color indexed="8"/>
      </bottom>
      <diagonal/>
    </border>
    <border>
      <left/>
      <right/>
      <top style="thin">
        <color indexed="8"/>
      </top>
      <bottom style="hair">
        <color indexed="8"/>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hair">
        <color indexed="8"/>
      </bottom>
      <diagonal/>
    </border>
  </borders>
  <cellStyleXfs count="15">
    <xf numFmtId="0" fontId="0" fillId="0" borderId="0"/>
    <xf numFmtId="0" fontId="26" fillId="0" borderId="0" applyNumberFormat="0" applyFill="0" applyBorder="0" applyAlignment="0" applyProtection="0">
      <alignment vertical="top"/>
      <protection locked="0"/>
    </xf>
    <xf numFmtId="0" fontId="77"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9" fillId="0" borderId="0" applyNumberFormat="0" applyFont="0" applyFill="0" applyBorder="0" applyProtection="0">
      <alignment wrapText="1"/>
    </xf>
    <xf numFmtId="164" fontId="29" fillId="0" borderId="0" applyFont="0" applyFill="0" applyBorder="0" applyProtection="0">
      <alignment wrapText="1"/>
    </xf>
    <xf numFmtId="0" fontId="29" fillId="2" borderId="0" applyNumberFormat="0" applyFont="0" applyBorder="0" applyProtection="0">
      <alignment wrapText="1"/>
    </xf>
    <xf numFmtId="0" fontId="29" fillId="0" borderId="0" applyNumberFormat="0" applyFont="0" applyFill="0" applyBorder="0" applyProtection="0">
      <alignment wrapText="1"/>
    </xf>
    <xf numFmtId="0" fontId="29" fillId="0" borderId="0" applyNumberFormat="0" applyFont="0" applyFill="0" applyBorder="0" applyProtection="0">
      <alignment wrapText="1"/>
    </xf>
  </cellStyleXfs>
  <cellXfs count="770">
    <xf numFmtId="0" fontId="0" fillId="0" borderId="0" xfId="0"/>
    <xf numFmtId="0" fontId="6" fillId="0" borderId="0" xfId="0" applyFont="1"/>
    <xf numFmtId="0" fontId="8" fillId="0" borderId="0" xfId="0" applyFont="1"/>
    <xf numFmtId="0" fontId="8" fillId="0" borderId="0" xfId="0" applyFont="1" applyAlignment="1">
      <alignment horizontal="left"/>
    </xf>
    <xf numFmtId="0" fontId="7" fillId="0" borderId="0" xfId="0" applyFont="1"/>
    <xf numFmtId="0" fontId="10" fillId="0" borderId="0" xfId="0" applyFont="1"/>
    <xf numFmtId="0" fontId="9" fillId="0" borderId="0" xfId="0" applyFont="1" applyAlignment="1">
      <alignment wrapText="1"/>
    </xf>
    <xf numFmtId="0" fontId="0" fillId="0" borderId="0" xfId="0" applyAlignment="1">
      <alignment horizontal="left" indent="4"/>
    </xf>
    <xf numFmtId="0" fontId="0" fillId="0" borderId="0" xfId="0" applyAlignment="1">
      <alignment wrapText="1"/>
    </xf>
    <xf numFmtId="0" fontId="11" fillId="0" borderId="0" xfId="0" applyFont="1" applyAlignment="1">
      <alignment horizontal="left" wrapText="1"/>
    </xf>
    <xf numFmtId="0" fontId="8" fillId="0" borderId="0" xfId="0" applyFont="1" applyAlignment="1">
      <alignment wrapText="1"/>
    </xf>
    <xf numFmtId="0" fontId="11" fillId="0" borderId="0" xfId="0" applyFont="1" applyAlignment="1">
      <alignment horizontal="center" wrapText="1"/>
    </xf>
    <xf numFmtId="0" fontId="6" fillId="0" borderId="0" xfId="0" applyFont="1" applyAlignment="1">
      <alignment horizontal="left"/>
    </xf>
    <xf numFmtId="0" fontId="9" fillId="0" borderId="0" xfId="0" applyFont="1"/>
    <xf numFmtId="0" fontId="11" fillId="0" borderId="0" xfId="0" applyFont="1" applyAlignment="1">
      <alignment horizontal="center" vertical="top"/>
    </xf>
    <xf numFmtId="0" fontId="4" fillId="0" borderId="0" xfId="0" applyFont="1" applyAlignment="1">
      <alignment vertical="top" wrapText="1"/>
    </xf>
    <xf numFmtId="0" fontId="6" fillId="0" borderId="0" xfId="0" applyFont="1" applyAlignment="1">
      <alignment vertical="top"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0" borderId="5" xfId="0" applyFont="1" applyBorder="1" applyAlignment="1">
      <alignment vertical="top" wrapText="1"/>
    </xf>
    <xf numFmtId="0" fontId="11" fillId="0" borderId="0" xfId="0" applyFont="1" applyAlignment="1">
      <alignment vertical="top" wrapText="1"/>
    </xf>
    <xf numFmtId="0" fontId="6" fillId="0" borderId="0" xfId="0" applyFont="1" applyAlignment="1">
      <alignment horizontal="left" vertical="center"/>
    </xf>
    <xf numFmtId="0" fontId="0" fillId="0" borderId="0" xfId="0" applyAlignment="1">
      <alignment horizontal="center" vertical="center"/>
    </xf>
    <xf numFmtId="0" fontId="11" fillId="3" borderId="2" xfId="0" applyFont="1" applyFill="1" applyBorder="1" applyAlignment="1">
      <alignment horizontal="center" vertical="center"/>
    </xf>
    <xf numFmtId="0" fontId="15" fillId="0" borderId="0" xfId="0" applyFont="1" applyAlignment="1">
      <alignment horizontal="left" indent="1"/>
    </xf>
    <xf numFmtId="0" fontId="8" fillId="0" borderId="0" xfId="0" applyFont="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1" fillId="0" borderId="6" xfId="0" applyFont="1" applyBorder="1" applyAlignment="1">
      <alignment vertical="top" wrapText="1"/>
    </xf>
    <xf numFmtId="0" fontId="8" fillId="0" borderId="0" xfId="0" applyFont="1" applyAlignment="1">
      <alignment horizontal="left" wrapText="1"/>
    </xf>
    <xf numFmtId="0" fontId="16" fillId="0" borderId="0" xfId="0" applyFont="1" applyAlignment="1">
      <alignment horizontal="left" vertical="top" wrapText="1"/>
    </xf>
    <xf numFmtId="0" fontId="16" fillId="0" borderId="0" xfId="0" applyFont="1" applyAlignment="1">
      <alignment wrapText="1"/>
    </xf>
    <xf numFmtId="0" fontId="18" fillId="0" borderId="0" xfId="0" applyFont="1" applyProtection="1">
      <protection locked="0"/>
    </xf>
    <xf numFmtId="0" fontId="6" fillId="4" borderId="0" xfId="0" applyFont="1" applyFill="1" applyAlignment="1">
      <alignment horizontal="left"/>
    </xf>
    <xf numFmtId="0" fontId="0" fillId="0" borderId="0" xfId="0" applyProtection="1">
      <protection locked="0"/>
    </xf>
    <xf numFmtId="0" fontId="7" fillId="0" borderId="7" xfId="0" applyFont="1" applyBorder="1" applyProtection="1">
      <protection locked="0"/>
    </xf>
    <xf numFmtId="0" fontId="8" fillId="0" borderId="7" xfId="0" applyFont="1" applyBorder="1" applyProtection="1">
      <protection locked="0"/>
    </xf>
    <xf numFmtId="0" fontId="0" fillId="5" borderId="0" xfId="0" applyFill="1" applyAlignment="1">
      <alignment horizontal="left"/>
    </xf>
    <xf numFmtId="0" fontId="0" fillId="0" borderId="0" xfId="0" applyAlignment="1">
      <alignment horizontal="left"/>
    </xf>
    <xf numFmtId="0" fontId="21" fillId="3" borderId="8" xfId="0" applyFont="1" applyFill="1" applyBorder="1" applyAlignment="1">
      <alignment horizontal="center" vertical="center"/>
    </xf>
    <xf numFmtId="0" fontId="1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Alignment="1">
      <alignment horizontal="left"/>
    </xf>
    <xf numFmtId="0" fontId="18"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horizontal="center" vertical="top"/>
    </xf>
    <xf numFmtId="0" fontId="18" fillId="0" borderId="0" xfId="0" applyFont="1" applyAlignment="1">
      <alignment vertical="top" wrapText="1"/>
    </xf>
    <xf numFmtId="0" fontId="21" fillId="0" borderId="0" xfId="0" applyFont="1" applyAlignment="1">
      <alignment horizontal="left" vertical="top" wrapText="1"/>
    </xf>
    <xf numFmtId="0" fontId="6" fillId="5" borderId="0" xfId="0" applyFont="1" applyFill="1"/>
    <xf numFmtId="0" fontId="6" fillId="0" borderId="7" xfId="0" applyFont="1" applyBorder="1"/>
    <xf numFmtId="0" fontId="21" fillId="0" borderId="0" xfId="0" applyFont="1" applyAlignment="1">
      <alignment horizontal="center" vertical="center"/>
    </xf>
    <xf numFmtId="0" fontId="21" fillId="0" borderId="0" xfId="0" applyFont="1"/>
    <xf numFmtId="0" fontId="18" fillId="0" borderId="0" xfId="0" applyFont="1" applyAlignment="1" applyProtection="1">
      <alignment horizontal="center"/>
      <protection locked="0"/>
    </xf>
    <xf numFmtId="0" fontId="22" fillId="0" borderId="0" xfId="3" applyFont="1" applyAlignment="1">
      <alignment horizontal="left" vertical="center" indent="1"/>
    </xf>
    <xf numFmtId="0" fontId="18" fillId="0" borderId="0" xfId="3" applyFont="1" applyAlignment="1">
      <alignment horizontal="center" vertical="center"/>
    </xf>
    <xf numFmtId="0" fontId="18" fillId="0" borderId="0" xfId="0" applyFont="1" applyAlignment="1">
      <alignment horizontal="left" vertical="center"/>
    </xf>
    <xf numFmtId="0" fontId="0" fillId="0" borderId="0" xfId="0" applyAlignment="1">
      <alignment vertical="center"/>
    </xf>
    <xf numFmtId="0" fontId="11" fillId="0" borderId="0" xfId="0" applyFont="1"/>
    <xf numFmtId="0" fontId="6" fillId="4" borderId="0" xfId="0" applyFont="1" applyFill="1" applyAlignment="1" applyProtection="1">
      <alignment horizontal="left"/>
      <protection locked="0"/>
    </xf>
    <xf numFmtId="0" fontId="25" fillId="4" borderId="0" xfId="0" applyFont="1" applyFill="1" applyProtection="1">
      <protection locked="0"/>
    </xf>
    <xf numFmtId="0" fontId="0" fillId="4" borderId="0" xfId="0" applyFill="1" applyProtection="1">
      <protection locked="0"/>
    </xf>
    <xf numFmtId="0" fontId="14" fillId="0" borderId="0" xfId="0" applyFont="1" applyProtection="1">
      <protection locked="0"/>
    </xf>
    <xf numFmtId="0" fontId="8" fillId="0" borderId="0" xfId="0" applyFont="1" applyProtection="1">
      <protection locked="0"/>
    </xf>
    <xf numFmtId="0" fontId="11" fillId="0" borderId="0" xfId="4" applyFont="1" applyProtection="1">
      <protection locked="0"/>
    </xf>
    <xf numFmtId="0" fontId="11" fillId="0" borderId="0" xfId="0" applyFont="1" applyProtection="1">
      <protection locked="0"/>
    </xf>
    <xf numFmtId="0" fontId="18" fillId="0" borderId="0" xfId="0" applyFont="1"/>
    <xf numFmtId="0" fontId="21" fillId="0" borderId="9" xfId="0" applyFont="1" applyBorder="1" applyAlignment="1">
      <alignment horizontal="center" vertical="center"/>
    </xf>
    <xf numFmtId="0" fontId="18" fillId="0" borderId="10" xfId="0" applyFont="1" applyBorder="1" applyAlignment="1">
      <alignment horizontal="left" vertical="center" wrapText="1"/>
    </xf>
    <xf numFmtId="0" fontId="18" fillId="0" borderId="11" xfId="0" applyFont="1" applyBorder="1" applyAlignment="1">
      <alignment vertical="center" wrapText="1"/>
    </xf>
    <xf numFmtId="0" fontId="18" fillId="0" borderId="12" xfId="0" applyFont="1" applyBorder="1" applyAlignment="1">
      <alignment horizontal="left" vertical="center" wrapText="1"/>
    </xf>
    <xf numFmtId="0" fontId="21" fillId="0" borderId="0" xfId="0" applyFont="1" applyAlignment="1">
      <alignment horizontal="center" vertical="top"/>
    </xf>
    <xf numFmtId="0" fontId="18"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2" fontId="18" fillId="0" borderId="0" xfId="0" applyNumberFormat="1" applyFont="1" applyAlignment="1">
      <alignment horizontal="center"/>
    </xf>
    <xf numFmtId="2" fontId="21" fillId="4" borderId="0" xfId="0" applyNumberFormat="1" applyFont="1" applyFill="1" applyAlignment="1">
      <alignment horizontal="center"/>
    </xf>
    <xf numFmtId="2" fontId="18" fillId="0" borderId="0" xfId="0" applyNumberFormat="1" applyFont="1" applyAlignment="1" applyProtection="1">
      <alignment horizontal="center"/>
      <protection locked="0"/>
    </xf>
    <xf numFmtId="2" fontId="18" fillId="5" borderId="0" xfId="0" applyNumberFormat="1" applyFont="1" applyFill="1" applyAlignment="1">
      <alignment horizontal="center"/>
    </xf>
    <xf numFmtId="2" fontId="8" fillId="0" borderId="0" xfId="0" applyNumberFormat="1" applyFont="1" applyAlignment="1">
      <alignment horizontal="left"/>
    </xf>
    <xf numFmtId="2" fontId="24" fillId="0" borderId="0" xfId="0" applyNumberFormat="1" applyFont="1" applyAlignment="1" applyProtection="1">
      <alignment horizontal="center"/>
      <protection locked="0"/>
    </xf>
    <xf numFmtId="2" fontId="24" fillId="0" borderId="7" xfId="0" applyNumberFormat="1" applyFont="1" applyBorder="1" applyAlignment="1" applyProtection="1">
      <alignment horizontal="center"/>
      <protection locked="0"/>
    </xf>
    <xf numFmtId="0" fontId="33" fillId="4" borderId="0" xfId="0" applyFont="1" applyFill="1" applyAlignment="1">
      <alignment horizontal="left"/>
    </xf>
    <xf numFmtId="0" fontId="34" fillId="0" borderId="0" xfId="0" applyFont="1" applyProtection="1">
      <protection locked="0"/>
    </xf>
    <xf numFmtId="0" fontId="34" fillId="0" borderId="0" xfId="0" applyFont="1" applyAlignment="1">
      <alignment horizontal="left"/>
    </xf>
    <xf numFmtId="0" fontId="33" fillId="3" borderId="8" xfId="0" applyFont="1" applyFill="1" applyBorder="1" applyAlignment="1" applyProtection="1">
      <alignment horizontal="center" vertical="center"/>
      <protection locked="0"/>
    </xf>
    <xf numFmtId="0" fontId="34" fillId="5" borderId="0" xfId="0" applyFont="1" applyFill="1"/>
    <xf numFmtId="0" fontId="34" fillId="0" borderId="0" xfId="0" applyFont="1"/>
    <xf numFmtId="0" fontId="34" fillId="4" borderId="0" xfId="0" applyFont="1" applyFill="1"/>
    <xf numFmtId="0" fontId="34" fillId="0" borderId="0" xfId="3" applyFont="1" applyAlignment="1">
      <alignment horizontal="center" vertical="center"/>
    </xf>
    <xf numFmtId="0" fontId="35" fillId="0" borderId="7" xfId="0" applyFont="1" applyBorder="1" applyAlignment="1" applyProtection="1">
      <alignment vertical="center"/>
      <protection locked="0"/>
    </xf>
    <xf numFmtId="0" fontId="35" fillId="0" borderId="0" xfId="0" applyFont="1" applyAlignment="1" applyProtection="1">
      <alignment vertical="center"/>
      <protection locked="0"/>
    </xf>
    <xf numFmtId="0" fontId="33" fillId="5" borderId="0" xfId="0" applyFont="1" applyFill="1"/>
    <xf numFmtId="0" fontId="21" fillId="4" borderId="0" xfId="0" applyFont="1" applyFill="1" applyAlignment="1">
      <alignment horizontal="center"/>
    </xf>
    <xf numFmtId="0" fontId="18" fillId="5" borderId="0" xfId="0" applyFont="1" applyFill="1" applyAlignment="1">
      <alignment horizontal="center"/>
    </xf>
    <xf numFmtId="0" fontId="21" fillId="0" borderId="0" xfId="0" applyFont="1" applyAlignment="1">
      <alignment horizontal="center" wrapText="1"/>
    </xf>
    <xf numFmtId="0" fontId="19" fillId="0" borderId="0" xfId="0" applyFont="1" applyAlignment="1">
      <alignment horizontal="center"/>
    </xf>
    <xf numFmtId="0" fontId="32" fillId="5" borderId="0" xfId="0" applyFont="1" applyFill="1" applyAlignment="1">
      <alignment horizontal="center"/>
    </xf>
    <xf numFmtId="0" fontId="18" fillId="4" borderId="0" xfId="0" applyFont="1" applyFill="1" applyAlignment="1">
      <alignment horizontal="center"/>
    </xf>
    <xf numFmtId="0" fontId="37" fillId="5" borderId="0" xfId="0" applyFont="1" applyFill="1" applyAlignment="1">
      <alignment horizontal="left" vertical="center"/>
    </xf>
    <xf numFmtId="0" fontId="38" fillId="3" borderId="8" xfId="0" applyFont="1" applyFill="1" applyBorder="1" applyAlignment="1" applyProtection="1">
      <alignment horizontal="left" vertical="center"/>
      <protection locked="0"/>
    </xf>
    <xf numFmtId="0" fontId="37" fillId="0" borderId="0" xfId="0" applyFont="1" applyAlignment="1">
      <alignment horizontal="left" vertical="center"/>
    </xf>
    <xf numFmtId="2" fontId="38" fillId="4"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2" fontId="37" fillId="0" borderId="0" xfId="0" applyNumberFormat="1" applyFont="1" applyAlignment="1">
      <alignment horizontal="left" vertical="center"/>
    </xf>
    <xf numFmtId="2" fontId="38" fillId="5" borderId="0" xfId="0" applyNumberFormat="1" applyFont="1" applyFill="1" applyAlignment="1">
      <alignment horizontal="left" vertical="center"/>
    </xf>
    <xf numFmtId="2" fontId="37" fillId="0" borderId="0" xfId="3" applyNumberFormat="1" applyFont="1" applyAlignment="1">
      <alignment horizontal="left" vertical="center"/>
    </xf>
    <xf numFmtId="2" fontId="37" fillId="4" borderId="0" xfId="0" applyNumberFormat="1" applyFont="1" applyFill="1" applyAlignment="1">
      <alignment horizontal="left" vertical="center"/>
    </xf>
    <xf numFmtId="0" fontId="36" fillId="0" borderId="10" xfId="0" applyFont="1" applyBorder="1" applyAlignment="1" applyProtection="1">
      <alignment horizontal="left" vertical="center" wrapText="1"/>
      <protection locked="0"/>
    </xf>
    <xf numFmtId="0" fontId="39" fillId="4" borderId="0" xfId="0" applyFont="1" applyFill="1" applyAlignment="1">
      <alignment horizontal="left" vertical="center"/>
    </xf>
    <xf numFmtId="0" fontId="36" fillId="0" borderId="0" xfId="0" applyFont="1" applyAlignment="1" applyProtection="1">
      <alignment horizontal="left" vertical="center"/>
      <protection locked="0"/>
    </xf>
    <xf numFmtId="0" fontId="36" fillId="0" borderId="0" xfId="0" applyFont="1" applyAlignment="1">
      <alignment horizontal="left" vertical="center"/>
    </xf>
    <xf numFmtId="0" fontId="36" fillId="5" borderId="0" xfId="0" applyFont="1" applyFill="1" applyAlignment="1">
      <alignment horizontal="left" vertical="center"/>
    </xf>
    <xf numFmtId="0" fontId="40" fillId="0" borderId="0" xfId="0" applyFont="1" applyAlignment="1">
      <alignment horizontal="left" vertical="center"/>
    </xf>
    <xf numFmtId="0" fontId="36" fillId="0" borderId="11" xfId="0" applyFont="1" applyBorder="1" applyAlignment="1" applyProtection="1">
      <alignment horizontal="left" vertical="center" wrapText="1"/>
      <protection locked="0"/>
    </xf>
    <xf numFmtId="0" fontId="39" fillId="0" borderId="0" xfId="0" applyFont="1" applyAlignment="1">
      <alignment horizontal="left" vertical="center" wrapText="1"/>
    </xf>
    <xf numFmtId="0" fontId="41" fillId="5" borderId="0" xfId="0" applyFont="1" applyFill="1" applyAlignment="1">
      <alignment horizontal="left" vertical="center"/>
    </xf>
    <xf numFmtId="0" fontId="36" fillId="4" borderId="0" xfId="0" applyFont="1" applyFill="1" applyAlignment="1">
      <alignment horizontal="left" vertical="center"/>
    </xf>
    <xf numFmtId="0" fontId="36" fillId="0" borderId="14"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3" fillId="0" borderId="0" xfId="0" applyFont="1" applyAlignment="1" applyProtection="1">
      <alignment horizontal="center" vertical="center"/>
      <protection locked="0"/>
    </xf>
    <xf numFmtId="0" fontId="33" fillId="0" borderId="0" xfId="0" applyFont="1"/>
    <xf numFmtId="0" fontId="21" fillId="3" borderId="15" xfId="0" applyFont="1" applyFill="1" applyBorder="1" applyAlignment="1">
      <alignment horizontal="center" vertical="center"/>
    </xf>
    <xf numFmtId="0" fontId="21" fillId="3" borderId="15" xfId="0" applyFont="1" applyFill="1" applyBorder="1" applyAlignment="1" applyProtection="1">
      <alignment horizontal="center" vertical="center"/>
      <protection locked="0"/>
    </xf>
    <xf numFmtId="0" fontId="6" fillId="5" borderId="0" xfId="0" applyFont="1" applyFill="1" applyAlignment="1">
      <alignment horizontal="left"/>
    </xf>
    <xf numFmtId="0" fontId="1" fillId="0" borderId="0" xfId="0" applyFont="1"/>
    <xf numFmtId="49" fontId="14" fillId="0" borderId="16" xfId="0" applyNumberFormat="1" applyFont="1" applyBorder="1" applyAlignment="1">
      <alignment horizontal="left" vertical="top" wrapText="1"/>
    </xf>
    <xf numFmtId="0" fontId="11" fillId="0" borderId="13" xfId="0" applyFont="1" applyBorder="1" applyAlignment="1">
      <alignment vertical="top" wrapText="1"/>
    </xf>
    <xf numFmtId="49" fontId="14" fillId="0" borderId="17" xfId="0" applyNumberFormat="1" applyFont="1" applyBorder="1" applyAlignment="1">
      <alignment horizontal="left" vertical="top" wrapText="1"/>
    </xf>
    <xf numFmtId="0" fontId="11" fillId="0" borderId="18" xfId="0" applyFont="1" applyBorder="1" applyAlignment="1">
      <alignment horizontal="left" vertical="top" wrapText="1"/>
    </xf>
    <xf numFmtId="0" fontId="11" fillId="0" borderId="13" xfId="0" applyFont="1" applyBorder="1" applyAlignment="1">
      <alignment horizontal="left" vertical="top" wrapText="1"/>
    </xf>
    <xf numFmtId="0" fontId="14" fillId="0" borderId="16" xfId="0" applyFont="1" applyBorder="1" applyAlignment="1">
      <alignment horizontal="left" vertical="top" wrapText="1"/>
    </xf>
    <xf numFmtId="0" fontId="11" fillId="0" borderId="19" xfId="0" applyFont="1" applyBorder="1" applyAlignment="1">
      <alignment horizontal="left" vertical="top" wrapText="1"/>
    </xf>
    <xf numFmtId="0" fontId="17" fillId="0" borderId="0" xfId="0" applyFont="1" applyAlignment="1">
      <alignment horizontal="left" wrapText="1"/>
    </xf>
    <xf numFmtId="0" fontId="43" fillId="0" borderId="0" xfId="0" applyFont="1" applyAlignment="1">
      <alignment horizontal="left" vertical="top" wrapText="1"/>
    </xf>
    <xf numFmtId="0" fontId="21" fillId="0" borderId="0" xfId="0" applyFont="1" applyAlignment="1">
      <alignment horizontal="left" wrapText="1"/>
    </xf>
    <xf numFmtId="0" fontId="36" fillId="0" borderId="20" xfId="0" applyFont="1" applyBorder="1" applyAlignment="1" applyProtection="1">
      <alignment horizontal="left" vertical="center" wrapText="1"/>
      <protection locked="0"/>
    </xf>
    <xf numFmtId="0" fontId="18" fillId="2" borderId="10" xfId="0" applyFont="1" applyFill="1" applyBorder="1" applyAlignment="1">
      <alignment horizontal="center"/>
    </xf>
    <xf numFmtId="0" fontId="36" fillId="2" borderId="10" xfId="0" applyFont="1" applyFill="1" applyBorder="1" applyAlignment="1" applyProtection="1">
      <alignment horizontal="left" vertical="center" wrapText="1"/>
      <protection locked="0"/>
    </xf>
    <xf numFmtId="0" fontId="12" fillId="0" borderId="0" xfId="0" applyFont="1" applyAlignment="1">
      <alignment horizontal="left" vertical="top" indent="4"/>
    </xf>
    <xf numFmtId="0" fontId="12" fillId="0" borderId="0" xfId="0" applyFont="1" applyAlignment="1">
      <alignment horizontal="left" vertical="top" wrapText="1" indent="4"/>
    </xf>
    <xf numFmtId="0" fontId="18" fillId="0" borderId="0" xfId="0" applyFont="1" applyAlignment="1">
      <alignment horizontal="right" vertical="top"/>
    </xf>
    <xf numFmtId="0" fontId="0" fillId="0" borderId="0" xfId="0" applyAlignment="1">
      <alignment horizontal="left" wrapText="1"/>
    </xf>
    <xf numFmtId="0" fontId="0" fillId="0" borderId="0" xfId="0" applyAlignment="1" applyProtection="1">
      <alignment horizontal="left" wrapText="1"/>
      <protection locked="0"/>
    </xf>
    <xf numFmtId="0" fontId="7" fillId="0" borderId="21" xfId="0" applyFont="1" applyBorder="1" applyProtection="1">
      <protection locked="0"/>
    </xf>
    <xf numFmtId="0" fontId="36" fillId="0" borderId="21" xfId="0" applyFont="1" applyBorder="1" applyAlignment="1">
      <alignment horizontal="left" vertical="center" wrapText="1"/>
    </xf>
    <xf numFmtId="0" fontId="18" fillId="0" borderId="21" xfId="0" applyFont="1" applyBorder="1" applyAlignment="1">
      <alignment horizontal="center" vertical="center"/>
    </xf>
    <xf numFmtId="0" fontId="18" fillId="0" borderId="21" xfId="0" applyFont="1" applyBorder="1" applyAlignment="1">
      <alignment horizontal="center" vertical="center" wrapText="1"/>
    </xf>
    <xf numFmtId="0" fontId="36" fillId="0" borderId="0" xfId="0" applyFont="1" applyAlignment="1">
      <alignment horizontal="left" vertical="center" wrapText="1"/>
    </xf>
    <xf numFmtId="0" fontId="18" fillId="0" borderId="0" xfId="0" applyFont="1" applyAlignment="1">
      <alignment horizontal="center" vertical="center" wrapText="1"/>
    </xf>
    <xf numFmtId="0" fontId="44" fillId="0" borderId="0" xfId="0" applyFont="1" applyAlignment="1">
      <alignment horizontal="left"/>
    </xf>
    <xf numFmtId="0" fontId="36" fillId="0" borderId="0" xfId="0" applyFont="1" applyAlignment="1">
      <alignment horizontal="left" wrapText="1"/>
    </xf>
    <xf numFmtId="0" fontId="19" fillId="0" borderId="0" xfId="0" applyFont="1" applyAlignment="1">
      <alignment horizontal="left"/>
    </xf>
    <xf numFmtId="0" fontId="41" fillId="0" borderId="0" xfId="0" applyFont="1" applyAlignment="1">
      <alignment horizontal="left" vertical="center"/>
    </xf>
    <xf numFmtId="0" fontId="18" fillId="0" borderId="0" xfId="0" applyFont="1" applyAlignment="1">
      <alignment horizontal="left" vertical="top" wrapText="1"/>
    </xf>
    <xf numFmtId="0" fontId="36" fillId="0" borderId="0" xfId="0" applyFont="1" applyAlignment="1" applyProtection="1">
      <alignment horizontal="left" wrapText="1"/>
      <protection locked="0"/>
    </xf>
    <xf numFmtId="0" fontId="43" fillId="0" borderId="0" xfId="0" applyFont="1" applyAlignment="1">
      <alignment horizontal="center" vertical="top" wrapText="1"/>
    </xf>
    <xf numFmtId="0" fontId="36" fillId="0" borderId="22" xfId="0" applyFont="1" applyBorder="1" applyAlignment="1" applyProtection="1">
      <alignment horizontal="left" vertical="center" wrapText="1"/>
      <protection locked="0"/>
    </xf>
    <xf numFmtId="2" fontId="18" fillId="6" borderId="0" xfId="0" applyNumberFormat="1" applyFont="1" applyFill="1" applyAlignment="1">
      <alignment horizontal="center"/>
    </xf>
    <xf numFmtId="0" fontId="34" fillId="6" borderId="0" xfId="0" applyFont="1" applyFill="1"/>
    <xf numFmtId="0" fontId="33" fillId="0" borderId="22" xfId="0" applyFont="1" applyBorder="1" applyAlignment="1" applyProtection="1">
      <alignment horizontal="center" vertical="center"/>
      <protection locked="0"/>
    </xf>
    <xf numFmtId="0" fontId="46" fillId="3" borderId="15" xfId="0" applyFont="1" applyFill="1" applyBorder="1" applyAlignment="1" applyProtection="1">
      <alignment horizontal="left" vertical="center"/>
      <protection locked="0"/>
    </xf>
    <xf numFmtId="0" fontId="21" fillId="0" borderId="0" xfId="0" applyFont="1" applyAlignment="1">
      <alignment horizontal="right" vertical="top"/>
    </xf>
    <xf numFmtId="0" fontId="42" fillId="0" borderId="0" xfId="0" applyFont="1" applyAlignment="1" applyProtection="1">
      <alignment vertical="center"/>
      <protection locked="0"/>
    </xf>
    <xf numFmtId="0" fontId="49" fillId="0" borderId="0" xfId="0" applyFont="1" applyAlignment="1">
      <alignment vertical="center"/>
    </xf>
    <xf numFmtId="0" fontId="33" fillId="0" borderId="22" xfId="0" applyFont="1" applyBorder="1" applyAlignment="1" applyProtection="1">
      <alignment horizontal="center"/>
      <protection locked="0"/>
    </xf>
    <xf numFmtId="0" fontId="36" fillId="0" borderId="22" xfId="0" applyFont="1" applyBorder="1" applyAlignment="1" applyProtection="1">
      <alignment horizontal="left" wrapText="1"/>
      <protection locked="0"/>
    </xf>
    <xf numFmtId="0" fontId="21" fillId="0" borderId="0" xfId="0" applyFont="1" applyAlignment="1">
      <alignment wrapText="1"/>
    </xf>
    <xf numFmtId="0" fontId="0" fillId="2" borderId="0" xfId="0" applyFill="1"/>
    <xf numFmtId="0" fontId="6" fillId="2" borderId="0" xfId="0" applyFont="1" applyFill="1" applyAlignment="1">
      <alignment horizontal="left"/>
    </xf>
    <xf numFmtId="0" fontId="8" fillId="2" borderId="0" xfId="0" applyFont="1" applyFill="1" applyAlignment="1" applyProtection="1">
      <alignment horizontal="left"/>
      <protection locked="0"/>
    </xf>
    <xf numFmtId="0" fontId="9" fillId="2" borderId="0" xfId="0" applyFont="1" applyFill="1"/>
    <xf numFmtId="0" fontId="0" fillId="2" borderId="21" xfId="0" applyFill="1" applyBorder="1"/>
    <xf numFmtId="0" fontId="19" fillId="2" borderId="21" xfId="0" applyFont="1" applyFill="1" applyBorder="1"/>
    <xf numFmtId="0" fontId="19" fillId="2" borderId="0" xfId="0" applyFont="1" applyFill="1"/>
    <xf numFmtId="0" fontId="18" fillId="2" borderId="23" xfId="0" applyFont="1" applyFill="1" applyBorder="1" applyAlignment="1">
      <alignment horizontal="center"/>
    </xf>
    <xf numFmtId="0" fontId="18" fillId="2" borderId="0" xfId="0" applyFont="1" applyFill="1" applyAlignment="1">
      <alignment horizontal="center"/>
    </xf>
    <xf numFmtId="0" fontId="18" fillId="2" borderId="0" xfId="0" applyFont="1" applyFill="1" applyAlignment="1" applyProtection="1">
      <alignment horizontal="center" vertical="center" wrapText="1"/>
      <protection locked="0"/>
    </xf>
    <xf numFmtId="0" fontId="18" fillId="2" borderId="0" xfId="0" applyFont="1" applyFill="1" applyAlignment="1" applyProtection="1">
      <alignment horizontal="center" vertical="center"/>
      <protection locked="0"/>
    </xf>
    <xf numFmtId="0" fontId="36" fillId="2" borderId="0" xfId="0" applyFont="1" applyFill="1" applyAlignment="1" applyProtection="1">
      <alignment horizontal="left" vertical="center" wrapText="1"/>
      <protection locked="0"/>
    </xf>
    <xf numFmtId="0" fontId="21" fillId="2" borderId="0" xfId="0" applyFont="1" applyFill="1" applyAlignment="1">
      <alignment horizontal="left"/>
    </xf>
    <xf numFmtId="0" fontId="30" fillId="2" borderId="0" xfId="0" applyFont="1" applyFill="1" applyAlignment="1">
      <alignment horizontal="right" wrapText="1"/>
    </xf>
    <xf numFmtId="0" fontId="0" fillId="2" borderId="0" xfId="0" applyFill="1" applyProtection="1">
      <protection locked="0"/>
    </xf>
    <xf numFmtId="0" fontId="8" fillId="2" borderId="0" xfId="0" applyFont="1" applyFill="1"/>
    <xf numFmtId="0" fontId="7" fillId="2" borderId="0" xfId="0" applyFont="1" applyFill="1" applyProtection="1">
      <protection locked="0"/>
    </xf>
    <xf numFmtId="0" fontId="8" fillId="2" borderId="0" xfId="0" applyFont="1" applyFill="1" applyProtection="1">
      <protection locked="0"/>
    </xf>
    <xf numFmtId="0" fontId="18" fillId="2" borderId="11" xfId="0" applyFont="1" applyFill="1" applyBorder="1" applyAlignment="1">
      <alignment horizontal="center"/>
    </xf>
    <xf numFmtId="0" fontId="18" fillId="2" borderId="11" xfId="0" applyFont="1" applyFill="1" applyBorder="1" applyAlignment="1">
      <alignment horizontal="left" wrapText="1" indent="1"/>
    </xf>
    <xf numFmtId="0" fontId="18" fillId="2" borderId="11" xfId="0" applyFont="1" applyFill="1" applyBorder="1" applyAlignment="1" applyProtection="1">
      <alignment horizontal="center"/>
      <protection locked="0"/>
    </xf>
    <xf numFmtId="0" fontId="36" fillId="2" borderId="11" xfId="0" applyFont="1" applyFill="1" applyBorder="1" applyAlignment="1" applyProtection="1">
      <alignment horizontal="left" vertical="center" wrapText="1"/>
      <protection locked="0"/>
    </xf>
    <xf numFmtId="0" fontId="18" fillId="2" borderId="24" xfId="0" applyFont="1" applyFill="1" applyBorder="1" applyAlignment="1">
      <alignment horizontal="center"/>
    </xf>
    <xf numFmtId="0" fontId="48" fillId="2" borderId="0" xfId="0" applyFont="1" applyFill="1"/>
    <xf numFmtId="0" fontId="19" fillId="2" borderId="0" xfId="0" applyFont="1" applyFill="1" applyAlignment="1">
      <alignment horizontal="left"/>
    </xf>
    <xf numFmtId="0" fontId="18" fillId="2" borderId="12" xfId="0" applyFont="1" applyFill="1" applyBorder="1" applyAlignment="1" applyProtection="1">
      <alignment horizontal="center"/>
      <protection locked="0"/>
    </xf>
    <xf numFmtId="0" fontId="36" fillId="2" borderId="12" xfId="0" applyFont="1" applyFill="1" applyBorder="1" applyAlignment="1" applyProtection="1">
      <alignment horizontal="left" vertical="center" wrapText="1"/>
      <protection locked="0"/>
    </xf>
    <xf numFmtId="0" fontId="18" fillId="2" borderId="11" xfId="0" applyFont="1" applyFill="1" applyBorder="1" applyAlignment="1">
      <alignment horizontal="center" wrapText="1"/>
    </xf>
    <xf numFmtId="2" fontId="21" fillId="2" borderId="0" xfId="0" applyNumberFormat="1" applyFont="1" applyFill="1" applyAlignment="1">
      <alignment horizontal="center"/>
    </xf>
    <xf numFmtId="0" fontId="33" fillId="2" borderId="0" xfId="0" applyFont="1" applyFill="1" applyAlignment="1">
      <alignment horizontal="left"/>
    </xf>
    <xf numFmtId="0" fontId="34" fillId="2" borderId="0" xfId="0" applyFont="1" applyFill="1"/>
    <xf numFmtId="2" fontId="18" fillId="2" borderId="0" xfId="0" applyNumberFormat="1" applyFont="1" applyFill="1" applyAlignment="1" applyProtection="1">
      <alignment horizontal="center"/>
      <protection locked="0"/>
    </xf>
    <xf numFmtId="0" fontId="34" fillId="2" borderId="0" xfId="0" applyFont="1" applyFill="1" applyProtection="1">
      <protection locked="0"/>
    </xf>
    <xf numFmtId="2" fontId="7" fillId="2" borderId="0" xfId="0" applyNumberFormat="1" applyFont="1" applyFill="1" applyAlignment="1" applyProtection="1">
      <alignment horizontal="left"/>
      <protection locked="0"/>
    </xf>
    <xf numFmtId="0" fontId="33" fillId="2" borderId="0" xfId="0" applyFont="1" applyFill="1" applyAlignment="1" applyProtection="1">
      <alignment horizontal="left"/>
      <protection locked="0"/>
    </xf>
    <xf numFmtId="2" fontId="8" fillId="2" borderId="0" xfId="0" applyNumberFormat="1" applyFont="1" applyFill="1" applyAlignment="1" applyProtection="1">
      <alignment horizontal="left"/>
      <protection locked="0"/>
    </xf>
    <xf numFmtId="0" fontId="34" fillId="2" borderId="0" xfId="0" applyFont="1" applyFill="1" applyAlignment="1" applyProtection="1">
      <alignment horizontal="left"/>
      <protection locked="0"/>
    </xf>
    <xf numFmtId="2" fontId="8" fillId="2" borderId="0" xfId="0" applyNumberFormat="1" applyFont="1" applyFill="1" applyAlignment="1">
      <alignment horizontal="left"/>
    </xf>
    <xf numFmtId="0" fontId="34" fillId="2" borderId="0" xfId="0" applyFont="1" applyFill="1" applyAlignment="1">
      <alignment horizontal="left"/>
    </xf>
    <xf numFmtId="0" fontId="18" fillId="2" borderId="25" xfId="0" applyFont="1" applyFill="1" applyBorder="1" applyAlignment="1">
      <alignment horizontal="center"/>
    </xf>
    <xf numFmtId="0" fontId="33" fillId="2" borderId="25" xfId="0" applyFont="1" applyFill="1" applyBorder="1" applyAlignment="1" applyProtection="1">
      <alignment horizontal="center"/>
      <protection locked="0"/>
    </xf>
    <xf numFmtId="0" fontId="21" fillId="2" borderId="26" xfId="0" applyFont="1" applyFill="1" applyBorder="1" applyAlignment="1">
      <alignment horizontal="left" wrapText="1"/>
    </xf>
    <xf numFmtId="0" fontId="36" fillId="2" borderId="10" xfId="0" applyFont="1" applyFill="1" applyBorder="1" applyAlignment="1" applyProtection="1">
      <alignment horizontal="left" wrapText="1"/>
      <protection locked="0"/>
    </xf>
    <xf numFmtId="0" fontId="21" fillId="2" borderId="26" xfId="0" applyFont="1" applyFill="1" applyBorder="1" applyAlignment="1">
      <alignment wrapText="1"/>
    </xf>
    <xf numFmtId="0" fontId="36" fillId="2" borderId="20" xfId="0" applyFont="1" applyFill="1" applyBorder="1" applyAlignment="1" applyProtection="1">
      <alignment horizontal="left" wrapText="1"/>
      <protection locked="0"/>
    </xf>
    <xf numFmtId="2" fontId="18" fillId="2" borderId="0" xfId="0" applyNumberFormat="1" applyFont="1" applyFill="1" applyAlignment="1">
      <alignment horizontal="center"/>
    </xf>
    <xf numFmtId="0" fontId="18" fillId="2" borderId="22" xfId="0" applyFont="1" applyFill="1" applyBorder="1" applyAlignment="1">
      <alignment horizontal="center"/>
    </xf>
    <xf numFmtId="0" fontId="33" fillId="2" borderId="0" xfId="0" applyFont="1" applyFill="1"/>
    <xf numFmtId="0" fontId="11" fillId="2" borderId="0" xfId="0" applyFont="1" applyFill="1"/>
    <xf numFmtId="0" fontId="18" fillId="2" borderId="27" xfId="0" applyFont="1" applyFill="1" applyBorder="1" applyAlignment="1">
      <alignment horizontal="center"/>
    </xf>
    <xf numFmtId="0" fontId="21" fillId="2" borderId="22" xfId="0" applyFont="1" applyFill="1" applyBorder="1" applyAlignment="1">
      <alignment horizontal="left" wrapText="1"/>
    </xf>
    <xf numFmtId="0" fontId="21" fillId="2" borderId="27" xfId="0" applyFont="1" applyFill="1" applyBorder="1" applyAlignment="1">
      <alignment wrapText="1"/>
    </xf>
    <xf numFmtId="0" fontId="0" fillId="2" borderId="27" xfId="0" applyFill="1" applyBorder="1"/>
    <xf numFmtId="0" fontId="18" fillId="2" borderId="0" xfId="0" applyFont="1" applyFill="1" applyAlignment="1">
      <alignment horizontal="center" wrapText="1"/>
    </xf>
    <xf numFmtId="0" fontId="31" fillId="2" borderId="0" xfId="0" applyFont="1" applyFill="1" applyAlignment="1">
      <alignment horizontal="right"/>
    </xf>
    <xf numFmtId="0" fontId="18" fillId="2" borderId="28" xfId="0" applyFont="1" applyFill="1" applyBorder="1" applyAlignment="1">
      <alignment horizontal="center"/>
    </xf>
    <xf numFmtId="0" fontId="18" fillId="2" borderId="29" xfId="0" applyFont="1" applyFill="1" applyBorder="1" applyAlignment="1">
      <alignment horizontal="center"/>
    </xf>
    <xf numFmtId="0" fontId="18" fillId="2" borderId="30" xfId="0" applyFont="1" applyFill="1" applyBorder="1" applyAlignment="1">
      <alignment horizontal="center"/>
    </xf>
    <xf numFmtId="0" fontId="18" fillId="2" borderId="20" xfId="0" applyFont="1" applyFill="1" applyBorder="1" applyAlignment="1">
      <alignment horizontal="center"/>
    </xf>
    <xf numFmtId="0" fontId="18" fillId="2" borderId="12" xfId="0" applyFont="1" applyFill="1" applyBorder="1" applyAlignment="1">
      <alignment horizontal="center"/>
    </xf>
    <xf numFmtId="0" fontId="22" fillId="2" borderId="0" xfId="3" applyFont="1" applyFill="1" applyAlignment="1">
      <alignment horizontal="left" vertical="center" indent="1"/>
    </xf>
    <xf numFmtId="0" fontId="18" fillId="2" borderId="0" xfId="0" applyFont="1" applyFill="1" applyAlignment="1">
      <alignment horizontal="center" vertical="center"/>
    </xf>
    <xf numFmtId="2" fontId="18" fillId="2" borderId="0" xfId="3" applyNumberFormat="1" applyFont="1" applyFill="1" applyAlignment="1">
      <alignment horizontal="center"/>
    </xf>
    <xf numFmtId="0" fontId="34" fillId="2" borderId="0" xfId="3" applyFont="1" applyFill="1" applyAlignment="1">
      <alignment horizontal="center" vertical="center"/>
    </xf>
    <xf numFmtId="0" fontId="18" fillId="7" borderId="10" xfId="0" applyFont="1" applyFill="1" applyBorder="1" applyAlignment="1">
      <alignment horizontal="center"/>
    </xf>
    <xf numFmtId="0" fontId="18" fillId="7" borderId="10" xfId="0" applyFont="1" applyFill="1" applyBorder="1" applyAlignment="1">
      <alignment horizontal="left" wrapText="1"/>
    </xf>
    <xf numFmtId="0" fontId="18" fillId="7" borderId="11" xfId="0" applyFont="1" applyFill="1" applyBorder="1" applyAlignment="1" applyProtection="1">
      <alignment horizontal="center"/>
      <protection locked="0"/>
    </xf>
    <xf numFmtId="0" fontId="36" fillId="7" borderId="11" xfId="0" applyFont="1" applyFill="1" applyBorder="1" applyAlignment="1" applyProtection="1">
      <alignment horizontal="left" vertical="center" wrapText="1"/>
      <protection locked="0"/>
    </xf>
    <xf numFmtId="0" fontId="18" fillId="2" borderId="31" xfId="0" applyFont="1" applyFill="1" applyBorder="1" applyAlignment="1">
      <alignment horizontal="center"/>
    </xf>
    <xf numFmtId="0" fontId="21" fillId="2" borderId="31" xfId="0" applyFont="1" applyFill="1" applyBorder="1" applyAlignment="1">
      <alignment wrapText="1"/>
    </xf>
    <xf numFmtId="0" fontId="30" fillId="2" borderId="0" xfId="0" applyFont="1" applyFill="1" applyAlignment="1">
      <alignment horizontal="center" wrapText="1"/>
    </xf>
    <xf numFmtId="0" fontId="0" fillId="2" borderId="32" xfId="0" applyFill="1" applyBorder="1"/>
    <xf numFmtId="0" fontId="6" fillId="2" borderId="0" xfId="0" applyFont="1" applyFill="1"/>
    <xf numFmtId="2" fontId="38" fillId="2" borderId="0" xfId="0" applyNumberFormat="1" applyFont="1" applyFill="1" applyAlignment="1">
      <alignment horizontal="left" vertical="center"/>
    </xf>
    <xf numFmtId="2" fontId="37" fillId="2" borderId="0" xfId="0" applyNumberFormat="1" applyFont="1" applyFill="1" applyAlignment="1">
      <alignment horizontal="left" vertical="center"/>
    </xf>
    <xf numFmtId="2" fontId="37" fillId="2" borderId="0" xfId="0" applyNumberFormat="1" applyFont="1" applyFill="1" applyAlignment="1" applyProtection="1">
      <alignment horizontal="left" vertical="center"/>
      <protection locked="0"/>
    </xf>
    <xf numFmtId="2" fontId="37" fillId="2" borderId="24" xfId="0" applyNumberFormat="1" applyFont="1" applyFill="1" applyBorder="1" applyAlignment="1" applyProtection="1">
      <alignment horizontal="left" vertical="center" wrapText="1"/>
      <protection locked="0"/>
    </xf>
    <xf numFmtId="0" fontId="18" fillId="2" borderId="0" xfId="3" applyFont="1" applyFill="1" applyAlignment="1">
      <alignment horizontal="center" vertical="center"/>
    </xf>
    <xf numFmtId="2" fontId="37" fillId="2" borderId="0" xfId="3" applyNumberFormat="1" applyFont="1" applyFill="1" applyAlignment="1">
      <alignment horizontal="left" vertical="center"/>
    </xf>
    <xf numFmtId="0" fontId="37" fillId="2" borderId="0" xfId="0" applyFont="1" applyFill="1" applyAlignment="1">
      <alignment horizontal="left" vertical="center"/>
    </xf>
    <xf numFmtId="0" fontId="21" fillId="2" borderId="0" xfId="0" applyFont="1" applyFill="1" applyAlignment="1">
      <alignment horizontal="center"/>
    </xf>
    <xf numFmtId="0" fontId="38" fillId="2" borderId="0" xfId="0" applyFont="1" applyFill="1" applyAlignment="1">
      <alignment horizontal="left" vertical="center"/>
    </xf>
    <xf numFmtId="0" fontId="21" fillId="2" borderId="11" xfId="0" applyFont="1" applyFill="1" applyBorder="1" applyAlignment="1">
      <alignment horizontal="left" wrapText="1"/>
    </xf>
    <xf numFmtId="0" fontId="19" fillId="0" borderId="0" xfId="0" applyFont="1" applyAlignment="1">
      <alignment horizontal="right"/>
    </xf>
    <xf numFmtId="0" fontId="13" fillId="2" borderId="0" xfId="0" applyFont="1" applyFill="1"/>
    <xf numFmtId="0" fontId="51" fillId="2" borderId="0" xfId="0" applyFont="1" applyFill="1"/>
    <xf numFmtId="0" fontId="51" fillId="2" borderId="0" xfId="0" applyFont="1" applyFill="1" applyProtection="1">
      <protection locked="0"/>
    </xf>
    <xf numFmtId="0" fontId="52" fillId="2" borderId="0" xfId="0" applyFont="1" applyFill="1" applyAlignment="1">
      <alignment horizontal="right"/>
    </xf>
    <xf numFmtId="0" fontId="52" fillId="2" borderId="0" xfId="0" applyFont="1" applyFill="1"/>
    <xf numFmtId="0" fontId="51" fillId="2" borderId="0" xfId="0" applyFont="1" applyFill="1" applyAlignment="1" applyProtection="1">
      <alignment horizontal="left"/>
      <protection locked="0"/>
    </xf>
    <xf numFmtId="0" fontId="53" fillId="2" borderId="0" xfId="0" applyFont="1" applyFill="1" applyAlignment="1">
      <alignment horizontal="left"/>
    </xf>
    <xf numFmtId="0" fontId="54" fillId="2" borderId="0" xfId="0" applyFont="1" applyFill="1" applyAlignment="1">
      <alignment horizontal="left"/>
    </xf>
    <xf numFmtId="0" fontId="13" fillId="2" borderId="0" xfId="0" applyFont="1" applyFill="1" applyAlignment="1">
      <alignment horizontal="left"/>
    </xf>
    <xf numFmtId="0" fontId="1" fillId="0" borderId="0" xfId="0" applyFont="1" applyAlignment="1">
      <alignment horizontal="left"/>
    </xf>
    <xf numFmtId="0" fontId="43" fillId="0" borderId="0" xfId="0" applyFont="1" applyAlignment="1">
      <alignment vertical="top" wrapText="1"/>
    </xf>
    <xf numFmtId="0" fontId="21" fillId="2" borderId="31" xfId="0" applyFont="1" applyFill="1" applyBorder="1" applyAlignment="1">
      <alignment horizontal="left" wrapText="1"/>
    </xf>
    <xf numFmtId="0" fontId="18" fillId="2" borderId="0" xfId="0" applyFont="1" applyFill="1" applyProtection="1">
      <protection locked="0"/>
    </xf>
    <xf numFmtId="0" fontId="20" fillId="2" borderId="0" xfId="5" applyFont="1" applyFill="1" applyAlignment="1" applyProtection="1">
      <alignment horizontal="center"/>
      <protection locked="0"/>
    </xf>
    <xf numFmtId="0" fontId="20" fillId="2" borderId="0" xfId="5" applyFont="1" applyFill="1" applyAlignment="1" applyProtection="1">
      <alignment horizontal="right" wrapText="1"/>
      <protection locked="0"/>
    </xf>
    <xf numFmtId="0" fontId="55" fillId="2" borderId="0" xfId="0" applyFont="1" applyFill="1"/>
    <xf numFmtId="0" fontId="43" fillId="2" borderId="0" xfId="0" applyFont="1" applyFill="1" applyAlignment="1">
      <alignment horizontal="center"/>
    </xf>
    <xf numFmtId="0" fontId="56" fillId="2" borderId="0" xfId="0" applyFont="1" applyFill="1" applyAlignment="1">
      <alignment horizontal="left"/>
    </xf>
    <xf numFmtId="0" fontId="21" fillId="2" borderId="0" xfId="0" applyFont="1" applyFill="1" applyProtection="1">
      <protection locked="0"/>
    </xf>
    <xf numFmtId="0" fontId="20" fillId="2" borderId="18" xfId="8" applyFont="1" applyFill="1" applyBorder="1" applyAlignment="1" applyProtection="1">
      <alignment horizontal="center"/>
      <protection locked="0"/>
    </xf>
    <xf numFmtId="0" fontId="20" fillId="2" borderId="33" xfId="8" applyFont="1" applyFill="1" applyBorder="1" applyAlignment="1" applyProtection="1">
      <alignment horizontal="right" wrapText="1"/>
      <protection locked="0"/>
    </xf>
    <xf numFmtId="0" fontId="20" fillId="2" borderId="34" xfId="8" applyFont="1" applyFill="1" applyBorder="1" applyAlignment="1" applyProtection="1">
      <alignment horizontal="right" wrapText="1"/>
      <protection locked="0"/>
    </xf>
    <xf numFmtId="0" fontId="21" fillId="2" borderId="0" xfId="0" applyFont="1" applyFill="1" applyAlignment="1">
      <alignment horizontal="left" wrapText="1"/>
    </xf>
    <xf numFmtId="0" fontId="18" fillId="2" borderId="0" xfId="0" applyFont="1" applyFill="1" applyAlignment="1" applyProtection="1">
      <alignment horizontal="center"/>
      <protection locked="0"/>
    </xf>
    <xf numFmtId="0" fontId="21" fillId="3" borderId="0" xfId="0" applyFont="1" applyFill="1" applyAlignment="1">
      <alignment horizontal="center" vertical="center"/>
    </xf>
    <xf numFmtId="0" fontId="21" fillId="3" borderId="0" xfId="0" applyFont="1" applyFill="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50" fillId="2" borderId="0" xfId="0" applyFont="1" applyFill="1" applyAlignment="1">
      <alignment horizontal="right"/>
    </xf>
    <xf numFmtId="0" fontId="36" fillId="2" borderId="0" xfId="0" applyFont="1" applyFill="1" applyAlignment="1" applyProtection="1">
      <alignment horizontal="left" wrapText="1"/>
      <protection locked="0"/>
    </xf>
    <xf numFmtId="0" fontId="36" fillId="2" borderId="0" xfId="0" applyFont="1" applyFill="1" applyAlignment="1" applyProtection="1">
      <alignment horizontal="left"/>
      <protection locked="0"/>
    </xf>
    <xf numFmtId="0" fontId="44" fillId="2" borderId="0" xfId="0" applyFont="1" applyFill="1" applyAlignment="1">
      <alignment horizontal="right"/>
    </xf>
    <xf numFmtId="0" fontId="33" fillId="2" borderId="0" xfId="0" applyFont="1" applyFill="1" applyAlignment="1" applyProtection="1">
      <alignment horizontal="center"/>
      <protection locked="0"/>
    </xf>
    <xf numFmtId="0" fontId="7" fillId="0" borderId="0" xfId="0" applyFont="1" applyProtection="1">
      <protection locked="0"/>
    </xf>
    <xf numFmtId="0" fontId="0" fillId="0" borderId="0" xfId="0" applyAlignment="1">
      <alignment horizontal="center"/>
    </xf>
    <xf numFmtId="0" fontId="14" fillId="0" borderId="0" xfId="0" applyFont="1" applyAlignment="1">
      <alignment wrapText="1"/>
    </xf>
    <xf numFmtId="0" fontId="13" fillId="2" borderId="21" xfId="0" applyFont="1" applyFill="1" applyBorder="1"/>
    <xf numFmtId="0" fontId="18" fillId="2" borderId="33" xfId="6" applyFont="1" applyFill="1" applyBorder="1" applyAlignment="1" applyProtection="1">
      <alignment horizontal="right" wrapText="1"/>
      <protection locked="0"/>
    </xf>
    <xf numFmtId="0" fontId="18" fillId="2" borderId="34" xfId="8" applyFont="1" applyFill="1" applyBorder="1" applyAlignment="1" applyProtection="1">
      <alignment horizontal="right" wrapText="1"/>
      <protection locked="0"/>
    </xf>
    <xf numFmtId="0" fontId="18" fillId="3" borderId="35" xfId="0" applyFont="1" applyFill="1" applyBorder="1" applyAlignment="1">
      <alignment horizontal="center"/>
    </xf>
    <xf numFmtId="0" fontId="18" fillId="3" borderId="27" xfId="0" applyFont="1" applyFill="1" applyBorder="1" applyAlignment="1" applyProtection="1">
      <alignment horizontal="center"/>
      <protection locked="0"/>
    </xf>
    <xf numFmtId="0" fontId="0" fillId="2" borderId="0" xfId="0" applyFill="1" applyAlignment="1" applyProtection="1">
      <alignment wrapText="1"/>
      <protection locked="0"/>
    </xf>
    <xf numFmtId="0" fontId="18" fillId="2" borderId="36" xfId="0" applyFont="1" applyFill="1" applyBorder="1" applyAlignment="1">
      <alignment horizontal="center"/>
    </xf>
    <xf numFmtId="0" fontId="18" fillId="2" borderId="37" xfId="0" applyFont="1" applyFill="1" applyBorder="1" applyAlignment="1">
      <alignment horizontal="center"/>
    </xf>
    <xf numFmtId="0" fontId="18" fillId="2" borderId="38" xfId="0" applyFont="1" applyFill="1" applyBorder="1" applyAlignment="1">
      <alignment horizontal="center"/>
    </xf>
    <xf numFmtId="0" fontId="18" fillId="2" borderId="39" xfId="0" applyFont="1" applyFill="1" applyBorder="1" applyAlignment="1">
      <alignment horizontal="center"/>
    </xf>
    <xf numFmtId="0" fontId="21" fillId="3" borderId="40" xfId="0" applyFont="1" applyFill="1" applyBorder="1" applyAlignment="1" applyProtection="1">
      <alignment horizontal="center" vertical="center"/>
      <protection locked="0"/>
    </xf>
    <xf numFmtId="0" fontId="38" fillId="3" borderId="40" xfId="0" applyFont="1" applyFill="1" applyBorder="1" applyAlignment="1" applyProtection="1">
      <alignment horizontal="left" vertical="center"/>
      <protection locked="0"/>
    </xf>
    <xf numFmtId="0" fontId="38" fillId="3" borderId="41" xfId="0" applyFont="1" applyFill="1" applyBorder="1" applyAlignment="1" applyProtection="1">
      <alignment horizontal="left" vertical="center"/>
      <protection locked="0"/>
    </xf>
    <xf numFmtId="0" fontId="46" fillId="3" borderId="40" xfId="0" applyFont="1" applyFill="1" applyBorder="1" applyAlignment="1" applyProtection="1">
      <alignment horizontal="left" vertical="center"/>
      <protection locked="0"/>
    </xf>
    <xf numFmtId="0" fontId="18" fillId="2" borderId="42" xfId="0" applyFont="1" applyFill="1" applyBorder="1" applyAlignment="1">
      <alignment horizontal="center"/>
    </xf>
    <xf numFmtId="0" fontId="20" fillId="2" borderId="1" xfId="7" applyFont="1" applyFill="1" applyBorder="1" applyAlignment="1" applyProtection="1">
      <alignment horizontal="right" wrapText="1"/>
      <protection locked="0"/>
    </xf>
    <xf numFmtId="0" fontId="18" fillId="2" borderId="0" xfId="0" applyFont="1" applyFill="1" applyAlignment="1" applyProtection="1">
      <alignment vertical="center"/>
      <protection locked="0"/>
    </xf>
    <xf numFmtId="0" fontId="20" fillId="2" borderId="33" xfId="9" applyFont="1" applyFill="1" applyBorder="1" applyAlignment="1" applyProtection="1">
      <alignment horizontal="right" wrapText="1"/>
      <protection locked="0"/>
    </xf>
    <xf numFmtId="0" fontId="18" fillId="2" borderId="10" xfId="0" applyFont="1" applyFill="1" applyBorder="1" applyAlignment="1">
      <alignment horizontal="center" wrapText="1"/>
    </xf>
    <xf numFmtId="0" fontId="18" fillId="2" borderId="43" xfId="0" applyFont="1" applyFill="1" applyBorder="1" applyAlignment="1">
      <alignment horizontal="center"/>
    </xf>
    <xf numFmtId="0" fontId="21" fillId="2" borderId="12" xfId="0" applyFont="1" applyFill="1" applyBorder="1" applyAlignment="1">
      <alignment horizontal="left" wrapText="1"/>
    </xf>
    <xf numFmtId="0" fontId="18" fillId="2" borderId="11" xfId="0" applyFont="1" applyFill="1" applyBorder="1" applyAlignment="1">
      <alignment horizontal="left" wrapText="1" indent="2"/>
    </xf>
    <xf numFmtId="0" fontId="18" fillId="2" borderId="43" xfId="0" applyFont="1" applyFill="1" applyBorder="1" applyAlignment="1">
      <alignment horizontal="center" wrapText="1"/>
    </xf>
    <xf numFmtId="0" fontId="57" fillId="2" borderId="27" xfId="0" applyFont="1" applyFill="1" applyBorder="1" applyAlignment="1">
      <alignment horizontal="right" wrapText="1"/>
    </xf>
    <xf numFmtId="0" fontId="57" fillId="2" borderId="23" xfId="0" applyFont="1" applyFill="1" applyBorder="1" applyAlignment="1">
      <alignment horizontal="right" wrapText="1"/>
    </xf>
    <xf numFmtId="0" fontId="57" fillId="2" borderId="27" xfId="0" applyFont="1" applyFill="1" applyBorder="1" applyAlignment="1">
      <alignment horizontal="right" wrapText="1" indent="1"/>
    </xf>
    <xf numFmtId="0" fontId="57" fillId="2" borderId="27" xfId="0" applyFont="1" applyFill="1" applyBorder="1" applyAlignment="1">
      <alignment horizontal="center"/>
    </xf>
    <xf numFmtId="0" fontId="43" fillId="2" borderId="27" xfId="0" applyFont="1" applyFill="1" applyBorder="1" applyAlignment="1">
      <alignment horizontal="center"/>
    </xf>
    <xf numFmtId="0" fontId="43" fillId="2" borderId="23" xfId="0" applyFont="1" applyFill="1" applyBorder="1" applyAlignment="1">
      <alignment horizontal="center"/>
    </xf>
    <xf numFmtId="0" fontId="57" fillId="2" borderId="26" xfId="0" applyFont="1" applyFill="1" applyBorder="1" applyAlignment="1">
      <alignment horizontal="right" wrapText="1"/>
    </xf>
    <xf numFmtId="0" fontId="57" fillId="2" borderId="10" xfId="0" applyFont="1" applyFill="1" applyBorder="1" applyAlignment="1">
      <alignment horizontal="center"/>
    </xf>
    <xf numFmtId="0" fontId="57" fillId="2" borderId="23" xfId="0" applyFont="1" applyFill="1" applyBorder="1" applyAlignment="1">
      <alignment horizontal="right"/>
    </xf>
    <xf numFmtId="0" fontId="21" fillId="2" borderId="10" xfId="0" applyFont="1" applyFill="1" applyBorder="1" applyAlignment="1">
      <alignment horizontal="center"/>
    </xf>
    <xf numFmtId="0" fontId="57" fillId="2" borderId="0" xfId="0" applyFont="1" applyFill="1" applyAlignment="1">
      <alignment horizontal="right" wrapText="1"/>
    </xf>
    <xf numFmtId="0" fontId="18" fillId="2" borderId="11" xfId="0" applyFont="1" applyFill="1" applyBorder="1" applyAlignment="1">
      <alignment horizontal="left" wrapText="1"/>
    </xf>
    <xf numFmtId="0" fontId="21" fillId="4" borderId="0" xfId="0" applyFont="1" applyFill="1"/>
    <xf numFmtId="0" fontId="18" fillId="5" borderId="0" xfId="0" applyFont="1" applyFill="1"/>
    <xf numFmtId="0" fontId="18" fillId="2" borderId="12" xfId="0" applyFont="1" applyFill="1" applyBorder="1" applyAlignment="1">
      <alignment horizontal="left" wrapText="1"/>
    </xf>
    <xf numFmtId="0" fontId="59" fillId="2" borderId="27" xfId="0" applyFont="1" applyFill="1" applyBorder="1" applyAlignment="1">
      <alignment horizontal="center" wrapText="1"/>
    </xf>
    <xf numFmtId="0" fontId="59" fillId="2" borderId="27" xfId="0" applyFont="1" applyFill="1" applyBorder="1" applyAlignment="1">
      <alignment horizontal="right" wrapText="1"/>
    </xf>
    <xf numFmtId="0" fontId="59" fillId="2" borderId="27" xfId="0" applyFont="1" applyFill="1" applyBorder="1" applyAlignment="1">
      <alignment horizontal="center"/>
    </xf>
    <xf numFmtId="0" fontId="43" fillId="2" borderId="44" xfId="0" applyFont="1" applyFill="1" applyBorder="1" applyAlignment="1">
      <alignment horizontal="center"/>
    </xf>
    <xf numFmtId="0" fontId="59" fillId="2" borderId="44" xfId="0" applyFont="1" applyFill="1" applyBorder="1" applyAlignment="1">
      <alignment horizontal="right" wrapText="1"/>
    </xf>
    <xf numFmtId="0" fontId="18" fillId="2" borderId="44" xfId="0" applyFont="1" applyFill="1" applyBorder="1" applyAlignment="1">
      <alignment horizontal="center"/>
    </xf>
    <xf numFmtId="0" fontId="59" fillId="2" borderId="45" xfId="0" applyFont="1" applyFill="1" applyBorder="1" applyAlignment="1">
      <alignment horizontal="center" wrapText="1"/>
    </xf>
    <xf numFmtId="0" fontId="59" fillId="2" borderId="45" xfId="0" applyFont="1" applyFill="1" applyBorder="1" applyAlignment="1">
      <alignment horizontal="right"/>
    </xf>
    <xf numFmtId="0" fontId="59" fillId="2" borderId="42" xfId="0" applyFont="1" applyFill="1" applyBorder="1" applyAlignment="1">
      <alignment horizontal="right" wrapText="1" indent="1"/>
    </xf>
    <xf numFmtId="0" fontId="43" fillId="2" borderId="46" xfId="0" applyFont="1" applyFill="1" applyBorder="1" applyAlignment="1">
      <alignment horizontal="center"/>
    </xf>
    <xf numFmtId="0" fontId="61" fillId="0" borderId="0" xfId="0" applyFont="1"/>
    <xf numFmtId="0" fontId="18" fillId="2" borderId="12" xfId="0" applyFont="1" applyFill="1" applyBorder="1" applyAlignment="1">
      <alignment horizontal="right" wrapText="1" indent="1"/>
    </xf>
    <xf numFmtId="0" fontId="62" fillId="2" borderId="0" xfId="0" applyFont="1" applyFill="1"/>
    <xf numFmtId="0" fontId="63" fillId="2" borderId="0" xfId="0" applyFont="1" applyFill="1"/>
    <xf numFmtId="0" fontId="64" fillId="2" borderId="0" xfId="0" applyFont="1" applyFill="1"/>
    <xf numFmtId="0" fontId="65" fillId="2" borderId="0" xfId="0" applyFont="1" applyFill="1"/>
    <xf numFmtId="0" fontId="63" fillId="2" borderId="0" xfId="0" applyFont="1" applyFill="1" applyAlignment="1">
      <alignment vertical="top"/>
    </xf>
    <xf numFmtId="0" fontId="62" fillId="2" borderId="21" xfId="0" applyFont="1" applyFill="1" applyBorder="1"/>
    <xf numFmtId="0" fontId="66" fillId="2" borderId="0" xfId="0" applyFont="1" applyFill="1"/>
    <xf numFmtId="0" fontId="1" fillId="0" borderId="0" xfId="0" applyFont="1" applyAlignment="1">
      <alignment wrapText="1"/>
    </xf>
    <xf numFmtId="0" fontId="11" fillId="0" borderId="48" xfId="0" applyFont="1" applyBorder="1" applyAlignment="1">
      <alignment horizontal="left" vertical="top" wrapText="1"/>
    </xf>
    <xf numFmtId="0" fontId="11" fillId="0" borderId="16" xfId="0" applyFont="1" applyBorder="1" applyAlignment="1">
      <alignment horizontal="left" vertical="top" wrapText="1"/>
    </xf>
    <xf numFmtId="0" fontId="67" fillId="0" borderId="0" xfId="0" applyFont="1" applyAlignment="1">
      <alignment horizontal="center"/>
    </xf>
    <xf numFmtId="0" fontId="67" fillId="0" borderId="0" xfId="0" applyFont="1" applyProtection="1">
      <protection locked="0"/>
    </xf>
    <xf numFmtId="0" fontId="69" fillId="0" borderId="0" xfId="0" applyFont="1" applyAlignment="1" applyProtection="1">
      <alignment horizontal="left" vertical="center" wrapText="1"/>
      <protection locked="0"/>
    </xf>
    <xf numFmtId="0" fontId="67" fillId="0" borderId="0" xfId="0" applyFont="1" applyAlignment="1" applyProtection="1">
      <alignment horizontal="center"/>
      <protection locked="0"/>
    </xf>
    <xf numFmtId="0" fontId="70" fillId="0" borderId="0" xfId="0" applyFont="1"/>
    <xf numFmtId="0" fontId="7" fillId="0" borderId="21" xfId="0" applyFont="1" applyBorder="1" applyAlignment="1">
      <alignment horizontal="center"/>
    </xf>
    <xf numFmtId="0" fontId="11" fillId="0" borderId="7" xfId="0" applyFont="1" applyBorder="1" applyAlignment="1">
      <alignment horizontal="center" vertical="center"/>
    </xf>
    <xf numFmtId="0" fontId="11" fillId="0" borderId="0" xfId="0" applyFont="1" applyAlignment="1" applyProtection="1">
      <alignment horizontal="left" wrapText="1"/>
      <protection locked="0"/>
    </xf>
    <xf numFmtId="0" fontId="20" fillId="2" borderId="0" xfId="8" applyFont="1" applyFill="1" applyAlignment="1" applyProtection="1">
      <alignment horizontal="right"/>
      <protection locked="0"/>
    </xf>
    <xf numFmtId="0" fontId="20" fillId="2" borderId="5" xfId="7" applyFont="1" applyFill="1" applyBorder="1" applyAlignment="1" applyProtection="1">
      <alignment horizontal="right"/>
      <protection locked="0"/>
    </xf>
    <xf numFmtId="0" fontId="20" fillId="2" borderId="5" xfId="9" applyFont="1" applyFill="1" applyBorder="1" applyAlignment="1" applyProtection="1">
      <alignment horizontal="right"/>
      <protection locked="0"/>
    </xf>
    <xf numFmtId="0" fontId="18" fillId="8" borderId="0" xfId="0" applyFont="1" applyFill="1" applyAlignment="1">
      <alignment horizontal="left" vertical="top" wrapText="1"/>
    </xf>
    <xf numFmtId="0" fontId="72" fillId="0" borderId="0" xfId="0" applyFont="1" applyAlignment="1">
      <alignment vertical="center"/>
    </xf>
    <xf numFmtId="0" fontId="14" fillId="0" borderId="49" xfId="0" applyFont="1" applyBorder="1" applyAlignment="1">
      <alignment horizontal="left" vertical="top"/>
    </xf>
    <xf numFmtId="0" fontId="11" fillId="0" borderId="50" xfId="0" applyFont="1" applyBorder="1" applyAlignment="1">
      <alignment vertical="top" wrapText="1"/>
    </xf>
    <xf numFmtId="0" fontId="11" fillId="0" borderId="51" xfId="0" applyFont="1" applyBorder="1" applyAlignment="1">
      <alignment vertical="top" wrapText="1"/>
    </xf>
    <xf numFmtId="0" fontId="67" fillId="2" borderId="0" xfId="5" applyFont="1" applyFill="1" applyAlignment="1" applyProtection="1">
      <alignment horizontal="right" wrapText="1"/>
      <protection locked="0"/>
    </xf>
    <xf numFmtId="0" fontId="11" fillId="0" borderId="52" xfId="0" applyFont="1" applyBorder="1" applyAlignment="1">
      <alignment vertical="top" wrapText="1"/>
    </xf>
    <xf numFmtId="0" fontId="18" fillId="0" borderId="0" xfId="0" applyFont="1" applyAlignment="1">
      <alignment horizontal="center" wrapText="1"/>
    </xf>
    <xf numFmtId="0" fontId="14" fillId="0" borderId="0" xfId="0" applyFont="1" applyAlignment="1">
      <alignment horizontal="left" vertical="top"/>
    </xf>
    <xf numFmtId="0" fontId="11" fillId="2" borderId="3" xfId="0" applyFont="1" applyFill="1" applyBorder="1" applyAlignment="1">
      <alignment horizontal="center" vertical="center" wrapText="1"/>
    </xf>
    <xf numFmtId="0" fontId="0" fillId="0" borderId="53" xfId="0" applyBorder="1" applyAlignment="1">
      <alignment vertical="center"/>
    </xf>
    <xf numFmtId="0" fontId="22" fillId="2" borderId="11" xfId="0" applyFont="1" applyFill="1" applyBorder="1" applyAlignment="1">
      <alignment horizontal="left" wrapText="1" indent="3"/>
    </xf>
    <xf numFmtId="0" fontId="21" fillId="3" borderId="54" xfId="0" applyFont="1" applyFill="1" applyBorder="1" applyAlignment="1">
      <alignment horizontal="center" vertical="center"/>
    </xf>
    <xf numFmtId="0" fontId="20" fillId="2" borderId="32" xfId="8" applyFont="1" applyFill="1" applyBorder="1" applyAlignment="1" applyProtection="1">
      <alignment horizontal="right"/>
      <protection locked="0"/>
    </xf>
    <xf numFmtId="0" fontId="36" fillId="0" borderId="11" xfId="0" applyFont="1" applyBorder="1" applyAlignment="1" applyProtection="1">
      <alignment horizontal="left" vertical="center"/>
      <protection locked="0"/>
    </xf>
    <xf numFmtId="0" fontId="34" fillId="0" borderId="0" xfId="0" applyFont="1" applyAlignment="1">
      <alignment horizontal="center"/>
    </xf>
    <xf numFmtId="0" fontId="67" fillId="0" borderId="0" xfId="0" applyFont="1" applyAlignment="1" applyProtection="1">
      <alignment horizontal="center" wrapText="1"/>
      <protection locked="0"/>
    </xf>
    <xf numFmtId="0" fontId="39" fillId="4" borderId="0" xfId="0" applyFont="1" applyFill="1" applyAlignment="1">
      <alignment horizontal="left" vertical="center" wrapText="1"/>
    </xf>
    <xf numFmtId="0" fontId="41" fillId="5" borderId="0" xfId="0" applyFont="1" applyFill="1" applyAlignment="1">
      <alignment horizontal="left" vertical="center" wrapText="1"/>
    </xf>
    <xf numFmtId="0" fontId="0" fillId="0" borderId="0" xfId="0" applyAlignment="1">
      <alignment vertical="center" wrapText="1"/>
    </xf>
    <xf numFmtId="0" fontId="36" fillId="5" borderId="0" xfId="0" applyFont="1" applyFill="1" applyAlignment="1">
      <alignment horizontal="left" vertical="center" wrapText="1"/>
    </xf>
    <xf numFmtId="0" fontId="36" fillId="4" borderId="0" xfId="0" applyFont="1" applyFill="1" applyAlignment="1">
      <alignment horizontal="left" vertical="center" wrapText="1"/>
    </xf>
    <xf numFmtId="0" fontId="19" fillId="0" borderId="0" xfId="0" applyFont="1" applyAlignment="1">
      <alignment horizontal="left" wrapText="1"/>
    </xf>
    <xf numFmtId="0" fontId="18" fillId="4" borderId="0" xfId="0" applyFont="1" applyFill="1" applyAlignment="1">
      <alignment horizontal="center" wrapText="1"/>
    </xf>
    <xf numFmtId="0" fontId="18" fillId="0" borderId="0" xfId="0" applyFont="1" applyAlignment="1" applyProtection="1">
      <alignment horizontal="center" wrapText="1"/>
      <protection locked="0"/>
    </xf>
    <xf numFmtId="0" fontId="32" fillId="5" borderId="0" xfId="0" applyFont="1" applyFill="1" applyAlignment="1">
      <alignment horizontal="center" wrapText="1"/>
    </xf>
    <xf numFmtId="0" fontId="18" fillId="5" borderId="0" xfId="0" applyFont="1" applyFill="1" applyAlignment="1">
      <alignment horizontal="center" wrapText="1"/>
    </xf>
    <xf numFmtId="0" fontId="19" fillId="0" borderId="0" xfId="0" applyFont="1" applyAlignment="1">
      <alignment horizontal="right" wrapText="1"/>
    </xf>
    <xf numFmtId="0" fontId="33" fillId="4" borderId="0" xfId="0" applyFont="1" applyFill="1" applyAlignment="1">
      <alignment horizontal="lef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0" borderId="0" xfId="0" applyFont="1" applyAlignment="1">
      <alignment wrapText="1"/>
    </xf>
    <xf numFmtId="0" fontId="34" fillId="5" borderId="0" xfId="0" applyFont="1" applyFill="1" applyAlignment="1">
      <alignment wrapText="1"/>
    </xf>
    <xf numFmtId="0" fontId="34" fillId="4" borderId="0" xfId="0" applyFont="1" applyFill="1" applyAlignment="1">
      <alignment wrapText="1"/>
    </xf>
    <xf numFmtId="0" fontId="6" fillId="5" borderId="0" xfId="0" applyFont="1" applyFill="1" applyAlignment="1">
      <alignment horizontal="left" wrapText="1"/>
    </xf>
    <xf numFmtId="0" fontId="34" fillId="6" borderId="0" xfId="0" applyFont="1" applyFill="1" applyAlignment="1">
      <alignment wrapText="1"/>
    </xf>
    <xf numFmtId="2" fontId="38" fillId="4"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2" fontId="37" fillId="0" borderId="0" xfId="0" applyNumberFormat="1" applyFont="1" applyAlignment="1">
      <alignment horizontal="left" vertical="center" wrapText="1"/>
    </xf>
    <xf numFmtId="2" fontId="38" fillId="5" borderId="0" xfId="0" applyNumberFormat="1" applyFont="1" applyFill="1" applyAlignment="1">
      <alignment horizontal="left" vertical="center" wrapText="1"/>
    </xf>
    <xf numFmtId="2" fontId="37" fillId="0" borderId="0" xfId="3" applyNumberFormat="1" applyFont="1" applyAlignment="1">
      <alignment horizontal="left" vertical="center" wrapText="1"/>
    </xf>
    <xf numFmtId="0" fontId="37" fillId="5" borderId="0" xfId="0" applyFont="1" applyFill="1" applyAlignment="1">
      <alignment horizontal="left" vertical="center" wrapText="1"/>
    </xf>
    <xf numFmtId="0" fontId="37" fillId="0" borderId="0" xfId="0" applyFont="1" applyAlignment="1">
      <alignment horizontal="left" vertical="center" wrapText="1"/>
    </xf>
    <xf numFmtId="2" fontId="37" fillId="4" borderId="0" xfId="0" applyNumberFormat="1" applyFont="1" applyFill="1" applyAlignment="1">
      <alignment horizontal="left" vertical="center" wrapText="1"/>
    </xf>
    <xf numFmtId="0" fontId="6" fillId="5" borderId="0" xfId="0" applyFont="1" applyFill="1" applyAlignment="1">
      <alignment wrapText="1"/>
    </xf>
    <xf numFmtId="0" fontId="19" fillId="0" borderId="0" xfId="0" applyFont="1" applyAlignment="1">
      <alignment horizontal="center" wrapText="1"/>
    </xf>
    <xf numFmtId="0" fontId="4" fillId="0" borderId="0" xfId="0" applyFont="1" applyAlignment="1">
      <alignment horizontal="left"/>
    </xf>
    <xf numFmtId="0" fontId="18" fillId="2" borderId="10" xfId="0" applyFont="1" applyFill="1" applyBorder="1" applyAlignment="1" applyProtection="1">
      <alignment horizontal="center"/>
      <protection locked="0"/>
    </xf>
    <xf numFmtId="0" fontId="36" fillId="2" borderId="14" xfId="0" applyFont="1" applyFill="1" applyBorder="1" applyAlignment="1" applyProtection="1">
      <alignment horizontal="left" vertical="center" wrapText="1"/>
      <protection locked="0"/>
    </xf>
    <xf numFmtId="0" fontId="0" fillId="2" borderId="0" xfId="0" applyFill="1" applyAlignment="1">
      <alignment vertical="center"/>
    </xf>
    <xf numFmtId="0" fontId="23" fillId="2" borderId="0" xfId="0" applyFont="1" applyFill="1" applyAlignment="1" applyProtection="1">
      <alignment vertical="center"/>
      <protection locked="0"/>
    </xf>
    <xf numFmtId="2" fontId="24" fillId="2" borderId="0" xfId="0" applyNumberFormat="1" applyFont="1" applyFill="1" applyAlignment="1" applyProtection="1">
      <alignment horizontal="center"/>
      <protection locked="0"/>
    </xf>
    <xf numFmtId="0" fontId="35" fillId="2" borderId="0" xfId="0" applyFont="1" applyFill="1" applyAlignment="1" applyProtection="1">
      <alignment vertical="center"/>
      <protection locked="0"/>
    </xf>
    <xf numFmtId="2" fontId="24" fillId="2" borderId="0" xfId="0" applyNumberFormat="1" applyFont="1" applyFill="1" applyAlignment="1">
      <alignment horizontal="center"/>
    </xf>
    <xf numFmtId="0" fontId="35" fillId="2" borderId="0" xfId="0" applyFont="1" applyFill="1" applyAlignment="1">
      <alignment vertical="center"/>
    </xf>
    <xf numFmtId="2" fontId="19" fillId="2" borderId="0" xfId="0" applyNumberFormat="1" applyFont="1" applyFill="1" applyAlignment="1">
      <alignment horizontal="center"/>
    </xf>
    <xf numFmtId="0" fontId="34" fillId="2" borderId="0" xfId="0" applyFont="1" applyFill="1" applyAlignment="1">
      <alignment vertical="center"/>
    </xf>
    <xf numFmtId="0" fontId="18" fillId="2" borderId="14" xfId="0" applyFont="1" applyFill="1" applyBorder="1" applyAlignment="1" applyProtection="1">
      <alignment horizontal="center"/>
      <protection locked="0"/>
    </xf>
    <xf numFmtId="0" fontId="0" fillId="2" borderId="0" xfId="0" applyFill="1" applyAlignment="1">
      <alignment wrapText="1"/>
    </xf>
    <xf numFmtId="0" fontId="18" fillId="2" borderId="41" xfId="0" applyFont="1" applyFill="1" applyBorder="1" applyAlignment="1">
      <alignment horizontal="center" wrapText="1"/>
    </xf>
    <xf numFmtId="0" fontId="0" fillId="2" borderId="53" xfId="0" applyFill="1" applyBorder="1" applyAlignment="1" applyProtection="1">
      <alignment wrapText="1"/>
      <protection locked="0"/>
    </xf>
    <xf numFmtId="0" fontId="36" fillId="2" borderId="10" xfId="0" applyFont="1" applyFill="1" applyBorder="1" applyAlignment="1" applyProtection="1">
      <alignment horizontal="center" wrapText="1"/>
      <protection locked="0"/>
    </xf>
    <xf numFmtId="0" fontId="59" fillId="2" borderId="10" xfId="0" applyFont="1" applyFill="1" applyBorder="1" applyAlignment="1">
      <alignment horizontal="center" wrapText="1"/>
    </xf>
    <xf numFmtId="0" fontId="59" fillId="2" borderId="11" xfId="0" applyFont="1" applyFill="1" applyBorder="1" applyAlignment="1">
      <alignment horizontal="right" wrapText="1"/>
    </xf>
    <xf numFmtId="0" fontId="60" fillId="2" borderId="10" xfId="0" applyFont="1" applyFill="1" applyBorder="1" applyAlignment="1">
      <alignment horizontal="center"/>
    </xf>
    <xf numFmtId="0" fontId="43" fillId="2" borderId="55" xfId="0" applyFont="1" applyFill="1" applyBorder="1" applyAlignment="1">
      <alignment horizontal="center"/>
    </xf>
    <xf numFmtId="0" fontId="18" fillId="2" borderId="12" xfId="0" applyFont="1" applyFill="1" applyBorder="1" applyAlignment="1">
      <alignment horizontal="left" wrapText="1" indent="1"/>
    </xf>
    <xf numFmtId="0" fontId="59" fillId="2" borderId="12" xfId="0" applyFont="1" applyFill="1" applyBorder="1" applyAlignment="1">
      <alignment horizontal="right" wrapText="1"/>
    </xf>
    <xf numFmtId="0" fontId="60" fillId="2" borderId="11" xfId="0" applyFont="1" applyFill="1" applyBorder="1" applyAlignment="1">
      <alignment horizontal="right" wrapText="1"/>
    </xf>
    <xf numFmtId="0" fontId="18" fillId="2" borderId="12" xfId="0" applyFont="1" applyFill="1" applyBorder="1" applyAlignment="1">
      <alignment horizontal="center" wrapText="1"/>
    </xf>
    <xf numFmtId="0" fontId="36" fillId="0" borderId="25" xfId="0" applyFont="1" applyBorder="1" applyAlignment="1" applyProtection="1">
      <alignment horizontal="left" vertical="center" wrapText="1"/>
      <protection locked="0"/>
    </xf>
    <xf numFmtId="0" fontId="36" fillId="0" borderId="11" xfId="0" applyFont="1" applyBorder="1" applyAlignment="1" applyProtection="1">
      <alignment horizontal="center" vertical="center" wrapText="1"/>
      <protection locked="0"/>
    </xf>
    <xf numFmtId="0" fontId="18" fillId="2" borderId="56" xfId="0" applyFont="1" applyFill="1" applyBorder="1" applyAlignment="1">
      <alignment horizontal="center" wrapText="1"/>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8" fillId="0" borderId="24" xfId="0" applyFont="1" applyBorder="1" applyAlignment="1">
      <alignment horizontal="center" vertical="center"/>
    </xf>
    <xf numFmtId="0" fontId="18" fillId="0" borderId="10" xfId="0" applyFont="1" applyBorder="1" applyAlignment="1">
      <alignment vertical="center" wrapText="1"/>
    </xf>
    <xf numFmtId="0" fontId="18" fillId="0" borderId="11"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5" xfId="0" applyFont="1" applyBorder="1" applyAlignment="1">
      <alignment horizontal="center" vertical="center"/>
    </xf>
    <xf numFmtId="0" fontId="18" fillId="0" borderId="22" xfId="0" applyFont="1" applyBorder="1" applyAlignment="1">
      <alignment horizontal="left" vertical="center" wrapText="1"/>
    </xf>
    <xf numFmtId="0" fontId="18" fillId="0" borderId="26" xfId="0" applyFont="1" applyBorder="1" applyAlignment="1">
      <alignment horizontal="left" vertical="center" wrapText="1"/>
    </xf>
    <xf numFmtId="0" fontId="22" fillId="0" borderId="11" xfId="0" applyFont="1" applyBorder="1" applyAlignment="1">
      <alignment horizontal="left" vertical="center" wrapText="1"/>
    </xf>
    <xf numFmtId="0" fontId="21" fillId="0" borderId="26" xfId="0" applyFont="1" applyBorder="1" applyAlignment="1">
      <alignment horizontal="left" vertical="center" wrapText="1"/>
    </xf>
    <xf numFmtId="0" fontId="18" fillId="0" borderId="57" xfId="0" applyFont="1" applyBorder="1" applyAlignment="1">
      <alignment horizontal="left" vertical="center" wrapText="1"/>
    </xf>
    <xf numFmtId="0" fontId="22" fillId="0" borderId="10" xfId="0" applyFont="1" applyBorder="1" applyAlignment="1">
      <alignment horizontal="left" vertical="center" wrapText="1" indent="2"/>
    </xf>
    <xf numFmtId="0" fontId="18" fillId="0" borderId="25"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20"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18" fillId="0" borderId="27" xfId="0" applyFont="1" applyBorder="1" applyAlignment="1">
      <alignment horizontal="left" vertical="center" wrapText="1"/>
    </xf>
    <xf numFmtId="0" fontId="22" fillId="0" borderId="10" xfId="0" applyFont="1" applyBorder="1" applyAlignment="1">
      <alignment horizontal="left" vertical="center" wrapText="1" indent="3"/>
    </xf>
    <xf numFmtId="0" fontId="22" fillId="0" borderId="29" xfId="0" applyFont="1" applyBorder="1" applyAlignment="1">
      <alignment horizontal="left" vertical="center" wrapText="1" indent="3"/>
    </xf>
    <xf numFmtId="0" fontId="18" fillId="0" borderId="58" xfId="0" applyFont="1" applyBorder="1" applyAlignment="1">
      <alignment horizontal="left" vertical="center" wrapText="1"/>
    </xf>
    <xf numFmtId="0" fontId="18" fillId="0" borderId="12" xfId="0" applyFont="1" applyBorder="1" applyAlignment="1" applyProtection="1">
      <alignment horizontal="center" vertical="center"/>
      <protection locked="0"/>
    </xf>
    <xf numFmtId="0" fontId="18" fillId="0" borderId="58" xfId="0" applyFont="1" applyBorder="1" applyAlignment="1">
      <alignment horizontal="center" vertical="center"/>
    </xf>
    <xf numFmtId="0" fontId="18" fillId="0" borderId="24" xfId="0" applyFont="1" applyBorder="1" applyAlignment="1">
      <alignment horizontal="right" vertical="center" wrapText="1" indent="1"/>
    </xf>
    <xf numFmtId="0" fontId="18" fillId="0" borderId="24" xfId="0" applyFont="1" applyBorder="1" applyAlignment="1">
      <alignment horizontal="left" vertical="center" wrapText="1"/>
    </xf>
    <xf numFmtId="0" fontId="18" fillId="0" borderId="11" xfId="3" applyFont="1" applyBorder="1" applyAlignment="1">
      <alignment horizontal="center" vertical="center"/>
    </xf>
    <xf numFmtId="0" fontId="18" fillId="0" borderId="14" xfId="0" applyFont="1" applyBorder="1" applyAlignment="1" applyProtection="1">
      <alignment horizontal="center" vertical="center"/>
      <protection locked="0"/>
    </xf>
    <xf numFmtId="0" fontId="36" fillId="2" borderId="11" xfId="0" applyFont="1" applyFill="1" applyBorder="1" applyAlignment="1">
      <alignment horizontal="left" vertical="center" wrapText="1"/>
    </xf>
    <xf numFmtId="0" fontId="18" fillId="2" borderId="27" xfId="0" applyFont="1" applyFill="1" applyBorder="1" applyAlignment="1">
      <alignment horizontal="center" wrapText="1"/>
    </xf>
    <xf numFmtId="0" fontId="18" fillId="2" borderId="59" xfId="0" applyFont="1" applyFill="1" applyBorder="1" applyAlignment="1">
      <alignment horizontal="center"/>
    </xf>
    <xf numFmtId="0" fontId="18" fillId="2" borderId="25" xfId="0" applyFont="1" applyFill="1" applyBorder="1" applyAlignment="1" applyProtection="1">
      <alignment horizontal="center"/>
      <protection locked="0"/>
    </xf>
    <xf numFmtId="0" fontId="0" fillId="2" borderId="23" xfId="0" applyFill="1" applyBorder="1"/>
    <xf numFmtId="0" fontId="36" fillId="2" borderId="10" xfId="0" applyFont="1" applyFill="1" applyBorder="1" applyAlignment="1">
      <alignment horizontal="left" vertical="center" wrapText="1"/>
    </xf>
    <xf numFmtId="0" fontId="36" fillId="2" borderId="20" xfId="0" applyFont="1" applyFill="1" applyBorder="1" applyAlignment="1" applyProtection="1">
      <alignment horizontal="left" vertical="center" wrapText="1"/>
      <protection locked="0"/>
    </xf>
    <xf numFmtId="0" fontId="18" fillId="7" borderId="11" xfId="0" applyFont="1" applyFill="1" applyBorder="1" applyAlignment="1">
      <alignment horizontal="center"/>
    </xf>
    <xf numFmtId="0" fontId="36" fillId="7" borderId="10" xfId="0" applyFont="1" applyFill="1" applyBorder="1" applyAlignment="1">
      <alignment horizontal="left" vertical="center" wrapText="1"/>
    </xf>
    <xf numFmtId="0" fontId="18" fillId="7" borderId="10" xfId="0" applyFont="1" applyFill="1" applyBorder="1" applyAlignment="1">
      <alignment horizontal="center" vertical="center"/>
    </xf>
    <xf numFmtId="0" fontId="36" fillId="7" borderId="10" xfId="0" applyFont="1" applyFill="1" applyBorder="1" applyAlignment="1" applyProtection="1">
      <alignment horizontal="left" vertical="center" wrapText="1"/>
      <protection locked="0"/>
    </xf>
    <xf numFmtId="0" fontId="36" fillId="7" borderId="10" xfId="0" applyFont="1" applyFill="1" applyBorder="1" applyAlignment="1">
      <alignment horizontal="left" vertical="center"/>
    </xf>
    <xf numFmtId="2" fontId="18" fillId="3" borderId="35" xfId="0" applyNumberFormat="1" applyFont="1" applyFill="1" applyBorder="1" applyAlignment="1">
      <alignment horizontal="center"/>
    </xf>
    <xf numFmtId="0" fontId="18" fillId="3" borderId="31" xfId="0" applyFont="1" applyFill="1" applyBorder="1" applyAlignment="1">
      <alignment horizontal="center" vertical="center"/>
    </xf>
    <xf numFmtId="2" fontId="18" fillId="3" borderId="27" xfId="0" applyNumberFormat="1" applyFont="1" applyFill="1" applyBorder="1" applyAlignment="1">
      <alignment horizontal="center"/>
    </xf>
    <xf numFmtId="0" fontId="18" fillId="3" borderId="27" xfId="0" applyFont="1" applyFill="1" applyBorder="1" applyAlignment="1">
      <alignment horizontal="center"/>
    </xf>
    <xf numFmtId="0" fontId="18" fillId="3" borderId="27" xfId="0" applyFont="1" applyFill="1" applyBorder="1" applyAlignment="1" applyProtection="1">
      <alignment horizontal="center" vertical="center"/>
      <protection locked="0"/>
    </xf>
    <xf numFmtId="0" fontId="18" fillId="3" borderId="27" xfId="0" applyFont="1" applyFill="1" applyBorder="1" applyAlignment="1">
      <alignment horizontal="center" vertical="center"/>
    </xf>
    <xf numFmtId="2" fontId="18" fillId="2" borderId="27" xfId="0" applyNumberFormat="1" applyFont="1" applyFill="1" applyBorder="1" applyAlignment="1">
      <alignment horizontal="center"/>
    </xf>
    <xf numFmtId="0" fontId="34" fillId="2" borderId="27" xfId="0" applyFont="1" applyFill="1" applyBorder="1"/>
    <xf numFmtId="0" fontId="36" fillId="2" borderId="14" xfId="0" applyFont="1" applyFill="1" applyBorder="1" applyAlignment="1">
      <alignment horizontal="left" vertical="center" wrapText="1"/>
    </xf>
    <xf numFmtId="0" fontId="18" fillId="2" borderId="45" xfId="0" applyFont="1" applyFill="1" applyBorder="1" applyAlignment="1">
      <alignment horizontal="center" wrapText="1"/>
    </xf>
    <xf numFmtId="0" fontId="0" fillId="2" borderId="45" xfId="0" applyFill="1" applyBorder="1"/>
    <xf numFmtId="0" fontId="36" fillId="2" borderId="12" xfId="0" applyFont="1" applyFill="1" applyBorder="1" applyAlignment="1">
      <alignment horizontal="left" vertical="center" wrapText="1"/>
    </xf>
    <xf numFmtId="0" fontId="18" fillId="2" borderId="41" xfId="0" applyFont="1" applyFill="1" applyBorder="1" applyAlignment="1">
      <alignment horizontal="center"/>
    </xf>
    <xf numFmtId="0" fontId="7" fillId="0" borderId="21" xfId="0" applyFont="1" applyBorder="1"/>
    <xf numFmtId="0" fontId="18" fillId="0" borderId="11" xfId="0" applyFont="1" applyBorder="1" applyAlignment="1" applyProtection="1">
      <alignment horizontal="center"/>
      <protection locked="0"/>
    </xf>
    <xf numFmtId="0" fontId="18" fillId="0" borderId="11" xfId="0" applyFont="1" applyBorder="1" applyAlignment="1" applyProtection="1">
      <alignment horizontal="center" wrapText="1"/>
      <protection locked="0"/>
    </xf>
    <xf numFmtId="2" fontId="18" fillId="0" borderId="11" xfId="0" applyNumberFormat="1" applyFont="1" applyBorder="1" applyAlignment="1" applyProtection="1">
      <alignment horizontal="center"/>
      <protection locked="0"/>
    </xf>
    <xf numFmtId="0" fontId="67" fillId="0" borderId="0" xfId="0" applyFont="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center" wrapText="1"/>
    </xf>
    <xf numFmtId="0" fontId="0" fillId="7" borderId="0" xfId="0" applyFill="1"/>
    <xf numFmtId="0" fontId="81" fillId="0" borderId="0" xfId="0" applyFont="1" applyAlignment="1">
      <alignment horizontal="left" vertical="top" wrapText="1"/>
    </xf>
    <xf numFmtId="0" fontId="21" fillId="0" borderId="60" xfId="0" applyFont="1" applyBorder="1" applyAlignment="1">
      <alignment horizontal="center" vertical="center" wrapText="1"/>
    </xf>
    <xf numFmtId="0" fontId="36" fillId="2" borderId="41" xfId="0" applyFont="1" applyFill="1" applyBorder="1" applyAlignment="1">
      <alignment horizontal="left" vertical="center" wrapText="1"/>
    </xf>
    <xf numFmtId="0" fontId="36" fillId="2" borderId="61" xfId="0" applyFont="1" applyFill="1" applyBorder="1" applyAlignment="1" applyProtection="1">
      <alignment horizontal="left" vertical="center" wrapText="1"/>
      <protection locked="0"/>
    </xf>
    <xf numFmtId="0" fontId="18" fillId="2" borderId="25" xfId="0" applyFont="1" applyFill="1" applyBorder="1" applyAlignment="1">
      <alignment horizontal="center" wrapText="1"/>
    </xf>
    <xf numFmtId="0" fontId="18" fillId="2" borderId="62" xfId="0" applyFont="1" applyFill="1" applyBorder="1" applyAlignment="1">
      <alignment horizontal="center" wrapText="1"/>
    </xf>
    <xf numFmtId="0" fontId="36" fillId="2" borderId="30" xfId="0" applyFont="1" applyFill="1" applyBorder="1" applyAlignment="1">
      <alignment horizontal="left" vertical="center" wrapText="1"/>
    </xf>
    <xf numFmtId="0" fontId="18" fillId="2" borderId="63" xfId="0" applyFont="1" applyFill="1" applyBorder="1" applyAlignment="1">
      <alignment horizontal="center"/>
    </xf>
    <xf numFmtId="0" fontId="18" fillId="2" borderId="64" xfId="0" applyFont="1" applyFill="1" applyBorder="1" applyAlignment="1">
      <alignment horizontal="center"/>
    </xf>
    <xf numFmtId="0" fontId="18" fillId="2" borderId="65" xfId="0" applyFont="1" applyFill="1" applyBorder="1" applyAlignment="1">
      <alignment horizontal="center"/>
    </xf>
    <xf numFmtId="0" fontId="36" fillId="2" borderId="65" xfId="0" applyFont="1" applyFill="1" applyBorder="1" applyAlignment="1">
      <alignment horizontal="left" vertical="center" wrapText="1"/>
    </xf>
    <xf numFmtId="0" fontId="18" fillId="2" borderId="65" xfId="0" applyFont="1" applyFill="1" applyBorder="1" applyAlignment="1">
      <alignment horizontal="center" wrapText="1"/>
    </xf>
    <xf numFmtId="0" fontId="18" fillId="2" borderId="22" xfId="0" applyFont="1" applyFill="1" applyBorder="1" applyAlignment="1">
      <alignment horizontal="center" wrapText="1"/>
    </xf>
    <xf numFmtId="0" fontId="18" fillId="2" borderId="30" xfId="0" applyFont="1" applyFill="1" applyBorder="1" applyAlignment="1">
      <alignment horizontal="center" wrapText="1"/>
    </xf>
    <xf numFmtId="0" fontId="7" fillId="0" borderId="0" xfId="0" applyFont="1" applyAlignment="1">
      <alignment horizontal="left" indent="2"/>
    </xf>
    <xf numFmtId="0" fontId="11" fillId="0" borderId="16" xfId="0" applyFont="1" applyBorder="1" applyAlignment="1">
      <alignment vertical="top" wrapText="1"/>
    </xf>
    <xf numFmtId="0" fontId="11" fillId="0" borderId="66" xfId="0" applyFont="1" applyBorder="1" applyAlignment="1">
      <alignment vertical="top" wrapText="1"/>
    </xf>
    <xf numFmtId="0" fontId="11" fillId="0" borderId="68" xfId="0" applyFont="1" applyBorder="1" applyAlignment="1">
      <alignment vertical="top" wrapText="1"/>
    </xf>
    <xf numFmtId="0" fontId="11" fillId="0" borderId="60" xfId="0" applyFont="1" applyBorder="1" applyAlignment="1">
      <alignment vertical="top" wrapText="1"/>
    </xf>
    <xf numFmtId="0" fontId="21" fillId="0" borderId="12" xfId="0" applyFont="1" applyBorder="1" applyAlignment="1">
      <alignment vertical="center" wrapText="1"/>
    </xf>
    <xf numFmtId="0" fontId="11" fillId="0" borderId="69" xfId="0" applyFont="1" applyBorder="1" applyAlignment="1">
      <alignment vertical="top" wrapText="1"/>
    </xf>
    <xf numFmtId="0" fontId="11" fillId="3" borderId="18" xfId="0" applyFont="1" applyFill="1" applyBorder="1"/>
    <xf numFmtId="0" fontId="0" fillId="0" borderId="70" xfId="0" applyBorder="1" applyAlignment="1" applyProtection="1">
      <alignment horizontal="center"/>
      <protection locked="0"/>
    </xf>
    <xf numFmtId="0" fontId="0" fillId="0" borderId="71" xfId="0" applyBorder="1" applyAlignment="1" applyProtection="1">
      <alignment horizontal="center"/>
      <protection locked="0"/>
    </xf>
    <xf numFmtId="0" fontId="0" fillId="0" borderId="72" xfId="0" applyBorder="1" applyAlignment="1" applyProtection="1">
      <alignment horizontal="center"/>
      <protection locked="0"/>
    </xf>
    <xf numFmtId="0" fontId="0" fillId="0" borderId="73" xfId="0" applyBorder="1"/>
    <xf numFmtId="0" fontId="6" fillId="5" borderId="21" xfId="0" applyFont="1" applyFill="1" applyBorder="1"/>
    <xf numFmtId="0" fontId="18" fillId="5" borderId="21" xfId="0" applyFont="1" applyFill="1" applyBorder="1"/>
    <xf numFmtId="0" fontId="36" fillId="5" borderId="21" xfId="0" applyFont="1" applyFill="1" applyBorder="1" applyAlignment="1">
      <alignment horizontal="left" vertical="center"/>
    </xf>
    <xf numFmtId="0" fontId="18" fillId="5" borderId="21" xfId="0" applyFont="1" applyFill="1" applyBorder="1" applyAlignment="1">
      <alignment horizontal="center"/>
    </xf>
    <xf numFmtId="0" fontId="36" fillId="5" borderId="21" xfId="0" applyFont="1" applyFill="1" applyBorder="1" applyAlignment="1">
      <alignment horizontal="left" vertical="center" wrapText="1"/>
    </xf>
    <xf numFmtId="0" fontId="18" fillId="5" borderId="21" xfId="0" applyFont="1" applyFill="1" applyBorder="1" applyAlignment="1">
      <alignment horizontal="center" wrapText="1"/>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11" fillId="3" borderId="77" xfId="0" applyFont="1" applyFill="1" applyBorder="1"/>
    <xf numFmtId="0" fontId="0" fillId="0" borderId="78" xfId="0" applyBorder="1" applyAlignment="1" applyProtection="1">
      <alignment horizontal="center"/>
      <protection locked="0"/>
    </xf>
    <xf numFmtId="0" fontId="0" fillId="0" borderId="79" xfId="0" applyBorder="1" applyAlignment="1" applyProtection="1">
      <alignment horizontal="center"/>
      <protection locked="0"/>
    </xf>
    <xf numFmtId="0" fontId="0" fillId="0" borderId="80" xfId="0" applyBorder="1" applyAlignment="1">
      <alignment horizontal="center"/>
    </xf>
    <xf numFmtId="2" fontId="21" fillId="0" borderId="0" xfId="0" applyNumberFormat="1" applyFont="1" applyAlignment="1">
      <alignment horizontal="center"/>
    </xf>
    <xf numFmtId="0" fontId="33" fillId="0" borderId="0" xfId="0" applyFont="1" applyAlignment="1">
      <alignment wrapText="1"/>
    </xf>
    <xf numFmtId="0" fontId="0" fillId="0" borderId="80" xfId="0" applyBorder="1" applyAlignment="1" applyProtection="1">
      <alignment horizontal="center"/>
      <protection locked="0"/>
    </xf>
    <xf numFmtId="0" fontId="82" fillId="7" borderId="81" xfId="0" applyFont="1" applyFill="1" applyBorder="1" applyAlignment="1">
      <alignment horizontal="left" vertical="top"/>
    </xf>
    <xf numFmtId="0" fontId="11" fillId="3" borderId="82" xfId="0" applyFont="1" applyFill="1" applyBorder="1"/>
    <xf numFmtId="0" fontId="0" fillId="0" borderId="83" xfId="0" applyBorder="1" applyAlignment="1" applyProtection="1">
      <alignment horizontal="center"/>
      <protection locked="0"/>
    </xf>
    <xf numFmtId="0" fontId="0" fillId="0" borderId="84" xfId="0" applyBorder="1" applyAlignment="1" applyProtection="1">
      <alignment horizontal="center"/>
      <protection locked="0"/>
    </xf>
    <xf numFmtId="0" fontId="0" fillId="0" borderId="85" xfId="0" applyBorder="1" applyAlignment="1">
      <alignment horizontal="center"/>
    </xf>
    <xf numFmtId="0" fontId="11" fillId="0" borderId="87" xfId="0" applyFont="1" applyBorder="1" applyAlignment="1">
      <alignment vertical="top" wrapText="1"/>
    </xf>
    <xf numFmtId="0" fontId="11" fillId="0" borderId="88" xfId="0" applyFont="1" applyBorder="1" applyAlignment="1">
      <alignment vertical="top" wrapText="1"/>
    </xf>
    <xf numFmtId="0" fontId="0" fillId="0" borderId="90" xfId="0" applyBorder="1" applyAlignment="1">
      <alignment vertical="top" wrapText="1"/>
    </xf>
    <xf numFmtId="0" fontId="21" fillId="0" borderId="26" xfId="0" applyFont="1" applyBorder="1" applyAlignment="1">
      <alignment vertical="center" wrapText="1"/>
    </xf>
    <xf numFmtId="0" fontId="83" fillId="0" borderId="0" xfId="0" applyFont="1"/>
    <xf numFmtId="0" fontId="47" fillId="0" borderId="0" xfId="0" applyFont="1" applyAlignment="1">
      <alignment vertical="top"/>
    </xf>
    <xf numFmtId="0" fontId="4" fillId="9" borderId="0" xfId="0" applyFont="1" applyFill="1" applyAlignment="1">
      <alignment horizontal="left"/>
    </xf>
    <xf numFmtId="0" fontId="5" fillId="0" borderId="0" xfId="0" applyFont="1"/>
    <xf numFmtId="0" fontId="79" fillId="0" borderId="0" xfId="0" applyFont="1"/>
    <xf numFmtId="0" fontId="7" fillId="0" borderId="91" xfId="0" applyFont="1" applyBorder="1"/>
    <xf numFmtId="0" fontId="8" fillId="0" borderId="0" xfId="0" applyFont="1" applyAlignment="1">
      <alignment vertical="center"/>
    </xf>
    <xf numFmtId="0" fontId="8" fillId="0" borderId="0" xfId="0" applyFont="1" applyAlignment="1">
      <alignment horizontal="left" vertical="center"/>
    </xf>
    <xf numFmtId="0" fontId="7" fillId="0" borderId="0" xfId="0" applyFont="1" applyAlignment="1">
      <alignment vertical="center"/>
    </xf>
    <xf numFmtId="0" fontId="8" fillId="0" borderId="0" xfId="0" applyFont="1" applyAlignment="1">
      <alignment vertical="center" wrapText="1"/>
    </xf>
    <xf numFmtId="0" fontId="7" fillId="0" borderId="7" xfId="0" applyFont="1" applyBorder="1"/>
    <xf numFmtId="0" fontId="8" fillId="0" borderId="7" xfId="0" applyFont="1" applyBorder="1" applyAlignment="1">
      <alignment horizontal="left"/>
    </xf>
    <xf numFmtId="0" fontId="0" fillId="0" borderId="7" xfId="0" applyBorder="1"/>
    <xf numFmtId="0" fontId="8" fillId="0" borderId="0" xfId="0" applyFont="1" applyAlignment="1">
      <alignment horizontal="left" vertical="center" indent="2"/>
    </xf>
    <xf numFmtId="0" fontId="0" fillId="0" borderId="67" xfId="0" applyBorder="1" applyAlignment="1">
      <alignment vertical="top" wrapText="1"/>
    </xf>
    <xf numFmtId="0" fontId="22" fillId="0" borderId="20" xfId="0" applyFont="1" applyBorder="1" applyAlignment="1">
      <alignment horizontal="left" vertical="center" wrapText="1" indent="2"/>
    </xf>
    <xf numFmtId="0" fontId="20" fillId="7" borderId="1" xfId="7" applyFont="1" applyFill="1" applyBorder="1" applyAlignment="1" applyProtection="1">
      <alignment horizontal="right" wrapText="1"/>
      <protection locked="0"/>
    </xf>
    <xf numFmtId="0" fontId="11" fillId="0" borderId="0" xfId="0" applyFont="1" applyAlignment="1">
      <alignment horizontal="left" vertical="center"/>
    </xf>
    <xf numFmtId="0" fontId="0" fillId="0" borderId="0" xfId="0" applyAlignment="1">
      <alignment horizontal="left" vertical="center"/>
    </xf>
    <xf numFmtId="0" fontId="20" fillId="2" borderId="92" xfId="7" applyFont="1" applyFill="1" applyBorder="1" applyAlignment="1" applyProtection="1">
      <alignment horizontal="right" wrapText="1"/>
      <protection locked="0"/>
    </xf>
    <xf numFmtId="0" fontId="20" fillId="2" borderId="0" xfId="7" applyFont="1" applyFill="1" applyAlignment="1" applyProtection="1">
      <alignment horizontal="right"/>
      <protection locked="0"/>
    </xf>
    <xf numFmtId="0" fontId="18" fillId="0" borderId="93" xfId="0" applyFont="1" applyBorder="1" applyAlignment="1">
      <alignment horizontal="center" wrapText="1"/>
    </xf>
    <xf numFmtId="0" fontId="0" fillId="7" borderId="0" xfId="0" applyFill="1" applyAlignment="1">
      <alignment vertical="center"/>
    </xf>
    <xf numFmtId="0" fontId="18" fillId="2" borderId="94" xfId="0" applyFont="1" applyFill="1" applyBorder="1" applyAlignment="1">
      <alignment horizontal="center"/>
    </xf>
    <xf numFmtId="0" fontId="18" fillId="2" borderId="11" xfId="0" applyFont="1" applyFill="1" applyBorder="1" applyAlignment="1">
      <alignment horizontal="center" vertical="center"/>
    </xf>
    <xf numFmtId="0" fontId="18" fillId="0" borderId="93" xfId="0" applyFont="1" applyBorder="1" applyAlignment="1">
      <alignment wrapText="1"/>
    </xf>
    <xf numFmtId="0" fontId="18" fillId="0" borderId="93" xfId="0" applyFont="1" applyBorder="1" applyAlignment="1">
      <alignment horizontal="left" wrapText="1" indent="3"/>
    </xf>
    <xf numFmtId="0" fontId="18" fillId="7" borderId="0" xfId="0" applyFont="1" applyFill="1"/>
    <xf numFmtId="0" fontId="21" fillId="0" borderId="22" xfId="0" applyFont="1" applyBorder="1" applyAlignment="1">
      <alignment vertical="center" wrapText="1"/>
    </xf>
    <xf numFmtId="0" fontId="18" fillId="0" borderId="95" xfId="0" applyFont="1" applyBorder="1" applyAlignment="1">
      <alignment horizontal="center" wrapText="1"/>
    </xf>
    <xf numFmtId="0" fontId="18" fillId="0" borderId="96" xfId="0" applyFont="1" applyBorder="1" applyAlignment="1">
      <alignment horizontal="left" wrapText="1" indent="3"/>
    </xf>
    <xf numFmtId="0" fontId="18" fillId="0" borderId="94" xfId="0" applyFont="1" applyBorder="1" applyAlignment="1">
      <alignment horizontal="center" vertical="center"/>
    </xf>
    <xf numFmtId="0" fontId="18" fillId="0" borderId="97" xfId="0" applyFont="1" applyBorder="1" applyAlignment="1" applyProtection="1">
      <alignment horizontal="center"/>
      <protection locked="0"/>
    </xf>
    <xf numFmtId="0" fontId="36" fillId="0" borderId="97" xfId="0" applyFont="1" applyBorder="1" applyAlignment="1" applyProtection="1">
      <alignment horizontal="left" vertical="center" wrapText="1"/>
      <protection locked="0"/>
    </xf>
    <xf numFmtId="0" fontId="18" fillId="0" borderId="97" xfId="0" applyFont="1" applyBorder="1" applyAlignment="1" applyProtection="1">
      <alignment horizontal="center" wrapText="1"/>
      <protection locked="0"/>
    </xf>
    <xf numFmtId="2" fontId="18" fillId="0" borderId="97" xfId="0" applyNumberFormat="1" applyFont="1" applyBorder="1" applyAlignment="1" applyProtection="1">
      <alignment horizontal="center"/>
      <protection locked="0"/>
    </xf>
    <xf numFmtId="0" fontId="18" fillId="0" borderId="98" xfId="0" applyFont="1" applyBorder="1" applyAlignment="1">
      <alignment horizontal="center" wrapText="1"/>
    </xf>
    <xf numFmtId="0" fontId="18" fillId="0" borderId="94" xfId="0" applyFont="1" applyBorder="1" applyAlignment="1">
      <alignment horizontal="left" wrapText="1" indent="3"/>
    </xf>
    <xf numFmtId="0" fontId="18" fillId="0" borderId="94" xfId="0" applyFont="1" applyBorder="1" applyAlignment="1" applyProtection="1">
      <alignment horizontal="center"/>
      <protection locked="0"/>
    </xf>
    <xf numFmtId="0" fontId="36" fillId="0" borderId="94" xfId="0" applyFont="1" applyBorder="1" applyAlignment="1" applyProtection="1">
      <alignment horizontal="left" vertical="center" wrapText="1"/>
      <protection locked="0"/>
    </xf>
    <xf numFmtId="0" fontId="18" fillId="0" borderId="94" xfId="0" applyFont="1" applyBorder="1" applyAlignment="1" applyProtection="1">
      <alignment horizontal="center" wrapText="1"/>
      <protection locked="0"/>
    </xf>
    <xf numFmtId="0" fontId="18" fillId="0" borderId="22" xfId="0" applyFont="1" applyBorder="1" applyAlignment="1">
      <alignment horizontal="center" vertical="center" wrapText="1"/>
    </xf>
    <xf numFmtId="0" fontId="18" fillId="0" borderId="93" xfId="0" applyFont="1" applyBorder="1" applyAlignment="1">
      <alignment horizontal="left" wrapText="1" indent="2"/>
    </xf>
    <xf numFmtId="0" fontId="8" fillId="0" borderId="0" xfId="0" applyFont="1" applyAlignment="1">
      <alignment horizontal="left" vertical="top" indent="4"/>
    </xf>
    <xf numFmtId="0" fontId="8" fillId="0" borderId="0" xfId="0" applyFont="1" applyAlignment="1">
      <alignment horizontal="center"/>
    </xf>
    <xf numFmtId="0" fontId="21" fillId="2" borderId="99" xfId="0" applyFont="1" applyFill="1" applyBorder="1" applyAlignment="1">
      <alignment horizontal="center" vertical="center"/>
    </xf>
    <xf numFmtId="0" fontId="36" fillId="0" borderId="21" xfId="0" applyFont="1" applyBorder="1" applyAlignment="1" applyProtection="1">
      <alignment horizontal="left" vertical="center" wrapText="1"/>
      <protection locked="0"/>
    </xf>
    <xf numFmtId="0" fontId="21" fillId="7" borderId="99" xfId="0" applyFont="1" applyFill="1" applyBorder="1" applyAlignment="1">
      <alignment horizontal="center" vertical="center" wrapText="1"/>
    </xf>
    <xf numFmtId="0" fontId="39" fillId="7" borderId="99" xfId="0" applyFont="1" applyFill="1" applyBorder="1" applyAlignment="1">
      <alignment horizontal="left" vertical="center" wrapText="1"/>
    </xf>
    <xf numFmtId="0" fontId="21" fillId="2" borderId="99" xfId="0" applyFont="1" applyFill="1" applyBorder="1" applyAlignment="1" applyProtection="1">
      <alignment horizontal="center" vertical="center"/>
      <protection locked="0"/>
    </xf>
    <xf numFmtId="0" fontId="21" fillId="11" borderId="65" xfId="0" applyFont="1" applyFill="1" applyBorder="1" applyAlignment="1">
      <alignment horizontal="left" vertical="center"/>
    </xf>
    <xf numFmtId="0" fontId="18" fillId="12" borderId="11" xfId="0" applyFont="1" applyFill="1" applyBorder="1" applyAlignment="1">
      <alignment horizontal="center"/>
    </xf>
    <xf numFmtId="0" fontId="18" fillId="12" borderId="10" xfId="0" applyFont="1" applyFill="1" applyBorder="1" applyAlignment="1">
      <alignment horizontal="center" vertical="center"/>
    </xf>
    <xf numFmtId="0" fontId="18" fillId="12" borderId="93" xfId="0" applyFont="1" applyFill="1" applyBorder="1" applyAlignment="1">
      <alignment wrapText="1"/>
    </xf>
    <xf numFmtId="0" fontId="18" fillId="12" borderId="93" xfId="0" applyFont="1" applyFill="1" applyBorder="1" applyAlignment="1">
      <alignment horizontal="left" wrapText="1" indent="3"/>
    </xf>
    <xf numFmtId="0" fontId="18" fillId="12" borderId="96" xfId="0" applyFont="1" applyFill="1" applyBorder="1" applyAlignment="1">
      <alignment horizontal="left" wrapText="1" indent="3"/>
    </xf>
    <xf numFmtId="0" fontId="18" fillId="12" borderId="94" xfId="0" applyFont="1" applyFill="1" applyBorder="1" applyAlignment="1">
      <alignment horizontal="center" vertical="center"/>
    </xf>
    <xf numFmtId="0" fontId="21" fillId="12" borderId="22" xfId="0" applyFont="1" applyFill="1" applyBorder="1" applyAlignment="1">
      <alignment vertical="center" wrapText="1"/>
    </xf>
    <xf numFmtId="0" fontId="18" fillId="12" borderId="11" xfId="0" applyFont="1" applyFill="1" applyBorder="1" applyAlignment="1">
      <alignment horizontal="center" vertical="center"/>
    </xf>
    <xf numFmtId="0" fontId="18" fillId="12" borderId="10" xfId="0" applyFont="1" applyFill="1" applyBorder="1" applyAlignment="1">
      <alignment horizontal="left" vertical="center" wrapText="1" indent="1"/>
    </xf>
    <xf numFmtId="0" fontId="22" fillId="12" borderId="10" xfId="0" applyFont="1" applyFill="1" applyBorder="1" applyAlignment="1">
      <alignment horizontal="left" vertical="center" wrapText="1" indent="2"/>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indent="4"/>
    </xf>
    <xf numFmtId="0" fontId="1" fillId="0" borderId="0" xfId="0" applyFont="1" applyAlignment="1">
      <alignment horizontal="left" indent="4"/>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13" xfId="0" applyFont="1" applyBorder="1" applyAlignment="1">
      <alignment vertical="top" wrapText="1"/>
    </xf>
    <xf numFmtId="0" fontId="1" fillId="0" borderId="47" xfId="0" applyFont="1" applyBorder="1" applyAlignment="1">
      <alignment vertical="top" wrapText="1"/>
    </xf>
    <xf numFmtId="0" fontId="1" fillId="0" borderId="5" xfId="0" applyFont="1" applyBorder="1" applyAlignment="1">
      <alignment vertical="top" wrapText="1"/>
    </xf>
    <xf numFmtId="0" fontId="1" fillId="0" borderId="86" xfId="0" applyFont="1" applyBorder="1" applyAlignment="1">
      <alignment vertical="top" wrapText="1"/>
    </xf>
    <xf numFmtId="0" fontId="1" fillId="0" borderId="89" xfId="0" applyFont="1" applyBorder="1" applyAlignment="1">
      <alignment vertical="top" wrapText="1"/>
    </xf>
    <xf numFmtId="0" fontId="1" fillId="0" borderId="67" xfId="0" applyFont="1" applyBorder="1" applyAlignment="1">
      <alignment vertical="top" wrapText="1"/>
    </xf>
    <xf numFmtId="0" fontId="1" fillId="0" borderId="21" xfId="0" applyFont="1" applyBorder="1" applyAlignment="1">
      <alignment wrapText="1"/>
    </xf>
    <xf numFmtId="0" fontId="1" fillId="2" borderId="0" xfId="0" applyFont="1" applyFill="1" applyAlignment="1">
      <alignment horizontal="left"/>
    </xf>
    <xf numFmtId="0" fontId="1" fillId="0" borderId="0" xfId="0" applyFont="1" applyProtection="1">
      <protection locked="0"/>
    </xf>
    <xf numFmtId="0" fontId="1" fillId="0" borderId="0" xfId="0" applyFont="1" applyAlignment="1" applyProtection="1">
      <alignment horizontal="center" vertical="center"/>
      <protection locked="0"/>
    </xf>
    <xf numFmtId="0" fontId="1" fillId="2" borderId="0" xfId="0" applyFont="1" applyFill="1"/>
    <xf numFmtId="0" fontId="67" fillId="0" borderId="0" xfId="0" applyFont="1" applyAlignment="1">
      <alignment horizontal="center" vertical="center"/>
    </xf>
    <xf numFmtId="0" fontId="67" fillId="0" borderId="53" xfId="0" applyFont="1" applyBorder="1" applyAlignment="1">
      <alignment horizontal="center"/>
    </xf>
    <xf numFmtId="0" fontId="67" fillId="0" borderId="0" xfId="0" applyFont="1" applyAlignment="1" applyProtection="1">
      <alignment horizontal="center" vertical="center"/>
      <protection locked="0"/>
    </xf>
    <xf numFmtId="0" fontId="69" fillId="0" borderId="0" xfId="0" applyFont="1" applyAlignment="1" applyProtection="1">
      <alignment horizontal="left" vertical="center"/>
      <protection locked="0"/>
    </xf>
    <xf numFmtId="0" fontId="1" fillId="2" borderId="0" xfId="0" applyFont="1" applyFill="1" applyAlignment="1">
      <alignment vertical="center"/>
    </xf>
    <xf numFmtId="2" fontId="1" fillId="2" borderId="0" xfId="0" applyNumberFormat="1" applyFont="1" applyFill="1" applyAlignment="1">
      <alignment horizontal="center"/>
    </xf>
    <xf numFmtId="0" fontId="78" fillId="10" borderId="0" xfId="0" applyFont="1" applyFill="1" applyAlignment="1">
      <alignment horizontal="center"/>
    </xf>
    <xf numFmtId="0" fontId="28" fillId="10" borderId="0" xfId="0" applyFont="1" applyFill="1" applyAlignment="1">
      <alignment horizontal="center" vertical="center"/>
    </xf>
    <xf numFmtId="0" fontId="4" fillId="5" borderId="0" xfId="0" applyFont="1" applyFill="1" applyAlignment="1">
      <alignment horizontal="center" vertical="center"/>
    </xf>
    <xf numFmtId="0" fontId="8" fillId="0" borderId="91" xfId="0" applyFont="1" applyBorder="1" applyAlignment="1">
      <alignment wrapText="1"/>
    </xf>
    <xf numFmtId="0" fontId="8" fillId="0" borderId="0" xfId="0" applyFont="1" applyAlignment="1">
      <alignment horizontal="left" vertical="center" wrapText="1"/>
    </xf>
    <xf numFmtId="0" fontId="1" fillId="0" borderId="0" xfId="0" applyFont="1" applyAlignment="1">
      <alignment wrapText="1"/>
    </xf>
    <xf numFmtId="0" fontId="1" fillId="0" borderId="0" xfId="0" applyFont="1" applyAlignment="1">
      <alignment vertical="top" wrapText="1"/>
    </xf>
    <xf numFmtId="0" fontId="8" fillId="0" borderId="0" xfId="0" applyFont="1" applyAlignment="1"/>
    <xf numFmtId="0" fontId="0" fillId="0" borderId="0" xfId="0" applyAlignment="1">
      <alignment horizontal="left" vertical="top" wrapText="1"/>
    </xf>
    <xf numFmtId="0" fontId="1" fillId="0" borderId="0" xfId="0" applyFont="1" applyAlignment="1">
      <alignment horizontal="left" vertical="top" wrapText="1"/>
    </xf>
    <xf numFmtId="0" fontId="75" fillId="0" borderId="0" xfId="0" applyFont="1" applyAlignment="1">
      <alignment horizontal="left" vertical="top" wrapText="1"/>
    </xf>
    <xf numFmtId="0" fontId="1" fillId="0" borderId="0" xfId="0" applyFont="1" applyAlignment="1">
      <alignment horizontal="left" wrapText="1"/>
    </xf>
    <xf numFmtId="0" fontId="0" fillId="0" borderId="0" xfId="0" applyAlignment="1">
      <alignment horizontal="left" vertical="center" wrapText="1"/>
    </xf>
    <xf numFmtId="0" fontId="1" fillId="0" borderId="0" xfId="0" applyFont="1" applyAlignment="1">
      <alignment horizontal="left" vertical="center" wrapText="1"/>
    </xf>
    <xf numFmtId="0" fontId="6" fillId="0" borderId="0" xfId="0" applyFont="1" applyAlignment="1"/>
    <xf numFmtId="0" fontId="4" fillId="4" borderId="0" xfId="0" applyFont="1" applyFill="1" applyAlignment="1">
      <alignment horizontal="center" vertical="center"/>
    </xf>
    <xf numFmtId="0" fontId="6" fillId="5" borderId="0" xfId="0" applyFont="1" applyFill="1" applyAlignment="1">
      <alignment horizontal="center"/>
    </xf>
    <xf numFmtId="0" fontId="0" fillId="0" borderId="0" xfId="0" applyAlignment="1">
      <alignment vertical="top" wrapText="1"/>
    </xf>
    <xf numFmtId="0" fontId="0" fillId="0" borderId="0" xfId="0"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1" fillId="0" borderId="0" xfId="0" applyFont="1" applyAlignment="1">
      <alignment vertical="top" wrapText="1"/>
    </xf>
    <xf numFmtId="0" fontId="1" fillId="0" borderId="0" xfId="0" applyFont="1" applyAlignment="1">
      <alignment vertical="center" wrapText="1"/>
    </xf>
    <xf numFmtId="0" fontId="11" fillId="0" borderId="0" xfId="0" applyFont="1" applyAlignment="1">
      <alignment horizontal="left" vertical="top" wrapText="1"/>
    </xf>
    <xf numFmtId="0" fontId="15" fillId="0" borderId="0" xfId="0" applyFont="1" applyAlignment="1">
      <alignment horizontal="left" indent="1"/>
    </xf>
    <xf numFmtId="0" fontId="11" fillId="0" borderId="5" xfId="0" applyFont="1" applyBorder="1" applyAlignment="1">
      <alignment vertical="top" wrapText="1"/>
    </xf>
    <xf numFmtId="0" fontId="1" fillId="0" borderId="13" xfId="0" applyFont="1" applyBorder="1" applyAlignment="1">
      <alignment vertical="top" wrapText="1"/>
    </xf>
    <xf numFmtId="0" fontId="14" fillId="0" borderId="0" xfId="0" applyFont="1" applyAlignment="1">
      <alignment horizontal="left" indent="1"/>
    </xf>
    <xf numFmtId="0" fontId="0" fillId="0" borderId="0" xfId="0" applyAlignment="1">
      <alignment horizontal="left" indent="1"/>
    </xf>
    <xf numFmtId="0" fontId="4" fillId="4" borderId="0" xfId="0" applyFont="1" applyFill="1" applyAlignment="1">
      <alignment horizontal="center"/>
    </xf>
    <xf numFmtId="0" fontId="6" fillId="0" borderId="0" xfId="0" applyFont="1" applyAlignment="1">
      <alignment horizontal="center" vertical="center"/>
    </xf>
    <xf numFmtId="0" fontId="0" fillId="0" borderId="0" xfId="1" applyFont="1" applyFill="1" applyAlignment="1" applyProtection="1">
      <alignment wrapText="1"/>
    </xf>
    <xf numFmtId="0" fontId="1" fillId="0" borderId="0" xfId="1" applyFont="1" applyFill="1" applyAlignment="1" applyProtection="1">
      <alignment wrapText="1"/>
    </xf>
    <xf numFmtId="0" fontId="0" fillId="0" borderId="107" xfId="0" applyBorder="1" applyAlignment="1" applyProtection="1">
      <alignment horizontal="left" wrapText="1"/>
      <protection locked="0"/>
    </xf>
    <xf numFmtId="0" fontId="0" fillId="0" borderId="107" xfId="0" applyBorder="1" applyAlignment="1" applyProtection="1">
      <alignment wrapText="1"/>
      <protection locked="0"/>
    </xf>
    <xf numFmtId="0" fontId="0" fillId="0" borderId="108" xfId="0" applyBorder="1" applyAlignment="1" applyProtection="1">
      <alignment horizontal="left" wrapText="1"/>
      <protection locked="0"/>
    </xf>
    <xf numFmtId="0" fontId="0" fillId="0" borderId="0" xfId="0" applyAlignment="1">
      <alignment horizontal="left" wrapText="1"/>
    </xf>
    <xf numFmtId="0" fontId="0" fillId="0" borderId="0" xfId="0" applyAlignment="1">
      <alignment wrapText="1"/>
    </xf>
    <xf numFmtId="0" fontId="0" fillId="0" borderId="100" xfId="0" applyBorder="1" applyAlignment="1" applyProtection="1">
      <alignment horizontal="left" wrapText="1"/>
      <protection locked="0"/>
    </xf>
    <xf numFmtId="0" fontId="0" fillId="0" borderId="100" xfId="0" applyBorder="1" applyAlignment="1" applyProtection="1">
      <alignment wrapText="1"/>
      <protection locked="0"/>
    </xf>
    <xf numFmtId="0" fontId="0" fillId="0" borderId="101" xfId="0" applyBorder="1" applyAlignment="1" applyProtection="1">
      <alignment horizontal="left" wrapText="1"/>
      <protection locked="0"/>
    </xf>
    <xf numFmtId="0" fontId="19" fillId="2" borderId="0" xfId="0" applyFont="1" applyFill="1" applyAlignment="1">
      <alignment horizontal="left"/>
    </xf>
    <xf numFmtId="0" fontId="0" fillId="0" borderId="21" xfId="0" applyBorder="1" applyAlignment="1" applyProtection="1">
      <protection locked="0"/>
    </xf>
    <xf numFmtId="0" fontId="52" fillId="2" borderId="0" xfId="0" applyFont="1" applyFill="1" applyAlignment="1">
      <alignment horizontal="center"/>
    </xf>
    <xf numFmtId="0" fontId="0" fillId="0" borderId="102" xfId="0" applyBorder="1" applyAlignment="1" applyProtection="1">
      <alignment horizontal="left" wrapText="1"/>
      <protection locked="0"/>
    </xf>
    <xf numFmtId="0" fontId="0" fillId="0" borderId="102" xfId="0" applyBorder="1" applyAlignment="1" applyProtection="1">
      <alignment wrapText="1"/>
      <protection locked="0"/>
    </xf>
    <xf numFmtId="0" fontId="0" fillId="0" borderId="103" xfId="0" applyBorder="1" applyAlignment="1" applyProtection="1">
      <alignment horizontal="left" wrapText="1"/>
      <protection locked="0"/>
    </xf>
    <xf numFmtId="0" fontId="11" fillId="3" borderId="104" xfId="0" applyFont="1" applyFill="1" applyBorder="1" applyAlignment="1">
      <alignment horizontal="left"/>
    </xf>
    <xf numFmtId="0" fontId="11" fillId="3" borderId="105" xfId="0" applyFont="1" applyFill="1" applyBorder="1" applyAlignment="1">
      <alignment horizontal="left"/>
    </xf>
    <xf numFmtId="0" fontId="11" fillId="3" borderId="106" xfId="0" applyFont="1" applyFill="1" applyBorder="1" applyAlignment="1">
      <alignment horizontal="left"/>
    </xf>
    <xf numFmtId="0" fontId="81" fillId="0" borderId="0" xfId="0" applyFont="1" applyAlignment="1">
      <alignment horizontal="left" vertical="top" wrapText="1"/>
    </xf>
    <xf numFmtId="0" fontId="81" fillId="0" borderId="0" xfId="0" applyFont="1" applyAlignment="1">
      <alignment wrapText="1"/>
    </xf>
    <xf numFmtId="0" fontId="62" fillId="2" borderId="0" xfId="0" applyFont="1" applyFill="1" applyAlignment="1">
      <alignment horizontal="left"/>
    </xf>
    <xf numFmtId="0" fontId="63" fillId="2" borderId="0" xfId="0" applyFont="1" applyFill="1" applyAlignment="1">
      <alignment horizontal="left"/>
    </xf>
    <xf numFmtId="0" fontId="18" fillId="0" borderId="0" xfId="0" applyFont="1" applyAlignment="1">
      <alignment horizontal="left" vertical="top" wrapText="1"/>
    </xf>
    <xf numFmtId="0" fontId="6" fillId="4" borderId="0" xfId="0" applyFont="1" applyFill="1" applyAlignment="1">
      <alignment horizontal="left"/>
    </xf>
    <xf numFmtId="0" fontId="11" fillId="0" borderId="0" xfId="0" applyFont="1" applyAlignment="1" applyProtection="1">
      <alignment horizontal="left" wrapText="1"/>
      <protection locked="0"/>
    </xf>
    <xf numFmtId="0" fontId="11" fillId="0" borderId="0" xfId="0" applyFont="1" applyAlignment="1" applyProtection="1">
      <alignment wrapText="1"/>
      <protection locked="0"/>
    </xf>
    <xf numFmtId="0" fontId="18"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wrapText="1"/>
    </xf>
    <xf numFmtId="0" fontId="11" fillId="2" borderId="0" xfId="0" applyFont="1" applyFill="1" applyAlignment="1"/>
    <xf numFmtId="0" fontId="24" fillId="0" borderId="116" xfId="0" applyFont="1" applyBorder="1" applyAlignment="1">
      <alignment horizontal="left" wrapText="1"/>
    </xf>
    <xf numFmtId="0" fontId="24" fillId="0" borderId="117" xfId="0" applyFont="1" applyBorder="1" applyAlignment="1">
      <alignment horizontal="left" wrapText="1"/>
    </xf>
    <xf numFmtId="0" fontId="24" fillId="0" borderId="118" xfId="0" applyFont="1" applyBorder="1" applyAlignment="1">
      <alignment horizontal="left" wrapText="1"/>
    </xf>
    <xf numFmtId="0" fontId="6" fillId="5" borderId="0" xfId="0" applyFont="1" applyFill="1" applyAlignment="1">
      <alignment horizontal="left"/>
    </xf>
    <xf numFmtId="0" fontId="21" fillId="0" borderId="112" xfId="0" applyFont="1" applyBorder="1" applyAlignment="1">
      <alignment horizontal="center" wrapText="1"/>
    </xf>
    <xf numFmtId="0" fontId="21" fillId="0" borderId="53" xfId="0" applyFont="1" applyBorder="1" applyAlignment="1">
      <alignment horizontal="center" wrapText="1"/>
    </xf>
    <xf numFmtId="0" fontId="21" fillId="0" borderId="113" xfId="0" applyFont="1" applyBorder="1" applyAlignment="1">
      <alignment horizontal="center" wrapText="1"/>
    </xf>
    <xf numFmtId="0" fontId="21" fillId="0" borderId="114" xfId="0" applyFont="1" applyBorder="1" applyAlignment="1">
      <alignment horizontal="center" wrapText="1"/>
    </xf>
    <xf numFmtId="0" fontId="21" fillId="0" borderId="21" xfId="0" applyFont="1" applyBorder="1" applyAlignment="1">
      <alignment horizontal="center" wrapText="1"/>
    </xf>
    <xf numFmtId="0" fontId="21" fillId="0" borderId="115" xfId="0" applyFont="1" applyBorder="1" applyAlignment="1">
      <alignment horizontal="center" wrapText="1"/>
    </xf>
    <xf numFmtId="0" fontId="21" fillId="0" borderId="109" xfId="0" applyFont="1" applyBorder="1" applyAlignment="1">
      <alignment horizontal="center" wrapText="1"/>
    </xf>
    <xf numFmtId="0" fontId="21" fillId="0" borderId="110" xfId="0" applyFont="1" applyBorder="1" applyAlignment="1">
      <alignment horizontal="center" wrapText="1"/>
    </xf>
    <xf numFmtId="0" fontId="21" fillId="0" borderId="111" xfId="0" applyFont="1" applyBorder="1" applyAlignment="1">
      <alignment horizontal="center" wrapText="1"/>
    </xf>
    <xf numFmtId="0" fontId="21" fillId="0" borderId="109"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111"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0" fontId="0" fillId="2" borderId="0" xfId="0" applyFill="1" applyAlignment="1" applyProtection="1">
      <alignment horizontal="left" wrapText="1"/>
      <protection locked="0"/>
    </xf>
    <xf numFmtId="0" fontId="0" fillId="2" borderId="0" xfId="0" applyFill="1" applyAlignment="1">
      <alignment horizontal="left" wrapText="1"/>
    </xf>
    <xf numFmtId="0" fontId="0" fillId="0" borderId="107" xfId="0" applyBorder="1" applyAlignment="1">
      <alignment horizontal="left" wrapText="1"/>
    </xf>
    <xf numFmtId="0" fontId="0" fillId="0" borderId="108" xfId="0" applyBorder="1" applyAlignment="1">
      <alignment horizontal="left" wrapText="1"/>
    </xf>
    <xf numFmtId="0" fontId="8" fillId="2" borderId="0" xfId="0" applyFont="1" applyFill="1" applyAlignment="1" applyProtection="1">
      <alignment horizontal="left"/>
      <protection locked="0"/>
    </xf>
    <xf numFmtId="0" fontId="6" fillId="5" borderId="0" xfId="0" applyFont="1" applyFill="1" applyAlignment="1">
      <alignment horizontal="left" wrapText="1"/>
    </xf>
    <xf numFmtId="0" fontId="11" fillId="3" borderId="105" xfId="0" applyFont="1" applyFill="1" applyBorder="1" applyAlignment="1">
      <alignment horizontal="left" wrapText="1"/>
    </xf>
    <xf numFmtId="0" fontId="11" fillId="0" borderId="0" xfId="0" applyFont="1" applyAlignment="1"/>
    <xf numFmtId="0" fontId="11" fillId="0" borderId="0" xfId="0" applyFont="1" applyAlignment="1">
      <alignment wrapText="1"/>
    </xf>
    <xf numFmtId="0" fontId="0" fillId="0" borderId="121" xfId="0" applyBorder="1" applyAlignment="1" applyProtection="1">
      <alignment horizontal="left" wrapText="1"/>
      <protection locked="0"/>
    </xf>
    <xf numFmtId="0" fontId="0" fillId="0" borderId="124" xfId="0" applyBorder="1" applyAlignment="1">
      <alignment horizontal="left" wrapText="1"/>
    </xf>
    <xf numFmtId="0" fontId="0" fillId="0" borderId="117" xfId="0" applyBorder="1" applyAlignment="1">
      <alignment horizontal="left" wrapText="1"/>
    </xf>
    <xf numFmtId="0" fontId="0" fillId="0" borderId="125" xfId="0" applyBorder="1" applyAlignment="1" applyProtection="1">
      <alignment horizontal="left" wrapText="1"/>
      <protection locked="0"/>
    </xf>
    <xf numFmtId="0" fontId="0" fillId="0" borderId="126" xfId="0" applyBorder="1" applyAlignment="1" applyProtection="1">
      <alignment horizontal="left" wrapText="1"/>
      <protection locked="0"/>
    </xf>
    <xf numFmtId="0" fontId="0" fillId="0" borderId="127" xfId="0" applyBorder="1" applyAlignment="1" applyProtection="1">
      <alignment horizontal="left" wrapText="1"/>
      <protection locked="0"/>
    </xf>
    <xf numFmtId="0" fontId="11" fillId="3" borderId="119" xfId="0" applyFont="1" applyFill="1" applyBorder="1" applyAlignment="1">
      <alignment horizontal="left"/>
    </xf>
    <xf numFmtId="0" fontId="11" fillId="3" borderId="120" xfId="0" applyFont="1" applyFill="1" applyBorder="1" applyAlignment="1">
      <alignment horizontal="left"/>
    </xf>
    <xf numFmtId="0" fontId="0" fillId="0" borderId="122" xfId="0" applyBorder="1" applyAlignment="1" applyProtection="1">
      <alignment horizontal="left" wrapText="1"/>
      <protection locked="0"/>
    </xf>
    <xf numFmtId="0" fontId="0" fillId="0" borderId="123" xfId="0" applyBorder="1" applyAlignment="1" applyProtection="1">
      <alignment horizontal="left" wrapText="1"/>
      <protection locked="0"/>
    </xf>
    <xf numFmtId="0" fontId="18" fillId="0" borderId="21" xfId="0" applyFont="1" applyBorder="1" applyAlignment="1" applyProtection="1">
      <alignment horizontal="center" vertical="center"/>
      <protection locked="0"/>
    </xf>
    <xf numFmtId="0" fontId="0" fillId="0" borderId="132" xfId="0" applyBorder="1" applyAlignment="1" applyProtection="1">
      <alignment horizontal="left" wrapText="1"/>
      <protection locked="0"/>
    </xf>
    <xf numFmtId="0" fontId="0" fillId="0" borderId="133" xfId="0" applyBorder="1" applyAlignment="1" applyProtection="1">
      <alignment horizontal="left" wrapText="1"/>
      <protection locked="0"/>
    </xf>
    <xf numFmtId="0" fontId="11" fillId="3" borderId="130" xfId="0" applyFont="1" applyFill="1" applyBorder="1" applyAlignment="1">
      <alignment horizontal="left"/>
    </xf>
    <xf numFmtId="0" fontId="11" fillId="3" borderId="131" xfId="0" applyFont="1" applyFill="1" applyBorder="1" applyAlignment="1">
      <alignment horizontal="left"/>
    </xf>
    <xf numFmtId="0" fontId="0" fillId="0" borderId="128" xfId="0" applyBorder="1" applyAlignment="1" applyProtection="1">
      <alignment horizontal="left" wrapText="1"/>
      <protection locked="0"/>
    </xf>
    <xf numFmtId="0" fontId="0" fillId="0" borderId="129" xfId="0" applyBorder="1" applyAlignment="1" applyProtection="1">
      <alignment horizontal="left" wrapText="1"/>
      <protection locked="0"/>
    </xf>
    <xf numFmtId="0" fontId="0" fillId="0" borderId="138"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11" fillId="0" borderId="0" xfId="0" applyFont="1" applyAlignment="1">
      <alignment horizontal="left" wrapText="1"/>
    </xf>
    <xf numFmtId="0" fontId="36" fillId="0" borderId="21" xfId="0" applyFon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0" xfId="0" applyAlignment="1"/>
    <xf numFmtId="0" fontId="82" fillId="7" borderId="112" xfId="0" applyFont="1" applyFill="1" applyBorder="1" applyAlignment="1">
      <alignment horizontal="left" vertical="center" wrapText="1"/>
    </xf>
    <xf numFmtId="0" fontId="82" fillId="7" borderId="53" xfId="0" applyFont="1" applyFill="1" applyBorder="1" applyAlignment="1">
      <alignment horizontal="left" vertical="center" wrapText="1"/>
    </xf>
    <xf numFmtId="0" fontId="0" fillId="0" borderId="134"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35" xfId="0" applyBorder="1" applyAlignment="1" applyProtection="1">
      <alignment horizontal="left" vertical="top" wrapText="1"/>
      <protection locked="0"/>
    </xf>
    <xf numFmtId="0" fontId="0" fillId="0" borderId="136" xfId="0" applyBorder="1" applyAlignment="1" applyProtection="1">
      <alignment horizontal="left" vertical="top" wrapText="1"/>
      <protection locked="0"/>
    </xf>
    <xf numFmtId="0" fontId="0" fillId="0" borderId="137"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6" fillId="5" borderId="0" xfId="0" applyFont="1" applyFill="1" applyAlignment="1" applyProtection="1">
      <protection locked="0"/>
    </xf>
    <xf numFmtId="0" fontId="11" fillId="2" borderId="139" xfId="0" applyFont="1" applyFill="1" applyBorder="1" applyAlignment="1" applyProtection="1">
      <alignment horizontal="left" vertical="center" wrapText="1"/>
      <protection locked="0"/>
    </xf>
    <xf numFmtId="0" fontId="11" fillId="2" borderId="140" xfId="0" applyFont="1" applyFill="1" applyBorder="1" applyAlignment="1" applyProtection="1">
      <alignment horizontal="left" vertical="center" wrapText="1"/>
      <protection locked="0"/>
    </xf>
    <xf numFmtId="0" fontId="11" fillId="2" borderId="141" xfId="0" applyFont="1" applyFill="1" applyBorder="1" applyAlignment="1" applyProtection="1">
      <alignment horizontal="left" vertical="center" wrapText="1"/>
      <protection locked="0"/>
    </xf>
    <xf numFmtId="0" fontId="1" fillId="0" borderId="145" xfId="0" applyFont="1" applyBorder="1" applyAlignment="1" applyProtection="1">
      <alignment horizontal="left" wrapText="1"/>
      <protection locked="0"/>
    </xf>
    <xf numFmtId="0" fontId="11" fillId="0" borderId="100" xfId="0" applyFont="1" applyBorder="1" applyAlignment="1" applyProtection="1">
      <alignment horizontal="left" wrapText="1"/>
      <protection locked="0"/>
    </xf>
    <xf numFmtId="0" fontId="1" fillId="0" borderId="100" xfId="0" applyFont="1" applyBorder="1" applyAlignment="1" applyProtection="1">
      <alignment horizontal="left" wrapText="1"/>
      <protection locked="0"/>
    </xf>
    <xf numFmtId="0" fontId="0" fillId="0" borderId="142" xfId="0" applyBorder="1" applyAlignment="1" applyProtection="1">
      <alignment horizontal="left" vertical="top" wrapText="1"/>
      <protection locked="0"/>
    </xf>
    <xf numFmtId="0" fontId="1" fillId="0" borderId="131" xfId="0" applyFont="1" applyBorder="1" applyAlignment="1" applyProtection="1">
      <alignment horizontal="left" vertical="top" wrapText="1"/>
      <protection locked="0"/>
    </xf>
    <xf numFmtId="0" fontId="1" fillId="0" borderId="143" xfId="0" applyFont="1" applyBorder="1" applyAlignment="1" applyProtection="1">
      <alignment horizontal="left" vertical="top" wrapText="1"/>
      <protection locked="0"/>
    </xf>
    <xf numFmtId="0" fontId="0" fillId="0" borderId="100" xfId="0" applyBorder="1" applyAlignment="1" applyProtection="1">
      <alignment horizontal="left" vertical="top" wrapText="1"/>
      <protection locked="0"/>
    </xf>
    <xf numFmtId="0" fontId="1" fillId="0" borderId="100" xfId="0" applyFont="1"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0" fillId="0" borderId="126" xfId="0" applyBorder="1" applyAlignment="1" applyProtection="1">
      <alignment horizontal="left" vertical="top" wrapText="1"/>
      <protection locked="0"/>
    </xf>
    <xf numFmtId="0" fontId="0" fillId="0" borderId="127" xfId="0" applyBorder="1" applyAlignment="1" applyProtection="1">
      <alignment horizontal="left" vertical="top" wrapText="1"/>
      <protection locked="0"/>
    </xf>
    <xf numFmtId="0" fontId="1" fillId="0" borderId="144" xfId="0" applyFont="1" applyBorder="1" applyAlignment="1" applyProtection="1">
      <alignment horizontal="left" wrapText="1"/>
      <protection locked="0"/>
    </xf>
    <xf numFmtId="0" fontId="11" fillId="2" borderId="71" xfId="0" applyFont="1" applyFill="1" applyBorder="1" applyAlignment="1" applyProtection="1">
      <alignment horizontal="left" wrapText="1"/>
      <protection locked="0"/>
    </xf>
    <xf numFmtId="0" fontId="11" fillId="2" borderId="126" xfId="0" applyFont="1" applyFill="1" applyBorder="1" applyAlignment="1" applyProtection="1">
      <alignment horizontal="left" wrapText="1"/>
      <protection locked="0"/>
    </xf>
    <xf numFmtId="0" fontId="11" fillId="2" borderId="127" xfId="0" applyFont="1" applyFill="1" applyBorder="1" applyAlignment="1" applyProtection="1">
      <alignment horizontal="left" wrapText="1"/>
      <protection locked="0"/>
    </xf>
  </cellXfs>
  <cellStyles count="15">
    <cellStyle name="Hyperlink" xfId="1" builtinId="8"/>
    <cellStyle name="Normal" xfId="0" builtinId="0"/>
    <cellStyle name="Normal 2" xfId="2" xr:uid="{00000000-0005-0000-0000-000001000000}"/>
    <cellStyle name="Normal_lu_eros_tot_23" xfId="3" xr:uid="{00000000-0005-0000-0000-000002000000}"/>
    <cellStyle name="Normal_lu_land_tot_21" xfId="4" xr:uid="{00000000-0005-0000-0000-000003000000}"/>
    <cellStyle name="Normal_R1" xfId="5" xr:uid="{00000000-0005-0000-0000-000004000000}"/>
    <cellStyle name="Normal_R2" xfId="6" xr:uid="{00000000-0005-0000-0000-000005000000}"/>
    <cellStyle name="Normal_R3" xfId="7" xr:uid="{00000000-0005-0000-0000-000006000000}"/>
    <cellStyle name="Normal_R4" xfId="8" xr:uid="{00000000-0005-0000-0000-000007000000}"/>
    <cellStyle name="Normal_R6" xfId="9" xr:uid="{00000000-0005-0000-0000-000008000000}"/>
    <cellStyle name="XLConnect.Boolean" xfId="10" xr:uid="{00000000-0005-0000-0000-00000A000000}"/>
    <cellStyle name="XLConnect.DateTime" xfId="11" xr:uid="{00000000-0005-0000-0000-00000B000000}"/>
    <cellStyle name="XLConnect.Header" xfId="12" xr:uid="{00000000-0005-0000-0000-00000C000000}"/>
    <cellStyle name="XLConnect.Numeric" xfId="13" xr:uid="{00000000-0005-0000-0000-00000D000000}"/>
    <cellStyle name="XLConnect.String" xfId="14" xr:uid="{00000000-0005-0000-0000-00000E000000}"/>
  </cellStyles>
  <dxfs count="2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167640</xdr:colOff>
      <xdr:row>0</xdr:row>
      <xdr:rowOff>129540</xdr:rowOff>
    </xdr:from>
    <xdr:to>
      <xdr:col>9</xdr:col>
      <xdr:colOff>563880</xdr:colOff>
      <xdr:row>5</xdr:row>
      <xdr:rowOff>190500</xdr:rowOff>
    </xdr:to>
    <xdr:pic>
      <xdr:nvPicPr>
        <xdr:cNvPr id="16435" name="Picture 1">
          <a:extLst>
            <a:ext uri="{FF2B5EF4-FFF2-40B4-BE49-F238E27FC236}">
              <a16:creationId xmlns:a16="http://schemas.microsoft.com/office/drawing/2014/main" id="{33DF6754-97B1-4F57-8C36-F04C13623E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3280" y="129540"/>
          <a:ext cx="99822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99060</xdr:colOff>
      <xdr:row>0</xdr:row>
      <xdr:rowOff>0</xdr:rowOff>
    </xdr:from>
    <xdr:to>
      <xdr:col>1</xdr:col>
      <xdr:colOff>944880</xdr:colOff>
      <xdr:row>5</xdr:row>
      <xdr:rowOff>22860</xdr:rowOff>
    </xdr:to>
    <xdr:pic>
      <xdr:nvPicPr>
        <xdr:cNvPr id="16436" name="Picture 5">
          <a:extLst>
            <a:ext uri="{FF2B5EF4-FFF2-40B4-BE49-F238E27FC236}">
              <a16:creationId xmlns:a16="http://schemas.microsoft.com/office/drawing/2014/main" id="{CED07D7C-F1B8-4949-A6D0-E85C4ED1386F}"/>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0"/>
          <a:ext cx="845820" cy="830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419100</xdr:colOff>
      <xdr:row>29</xdr:row>
      <xdr:rowOff>68580</xdr:rowOff>
    </xdr:from>
    <xdr:to>
      <xdr:col>15</xdr:col>
      <xdr:colOff>358140</xdr:colOff>
      <xdr:row>29</xdr:row>
      <xdr:rowOff>68580</xdr:rowOff>
    </xdr:to>
    <xdr:sp macro="" textlink="">
      <xdr:nvSpPr>
        <xdr:cNvPr id="18438" name="Line 44">
          <a:extLst>
            <a:ext uri="{FF2B5EF4-FFF2-40B4-BE49-F238E27FC236}">
              <a16:creationId xmlns:a16="http://schemas.microsoft.com/office/drawing/2014/main" id="{AEA5B533-FB3C-4C3C-BF41-3DB7AA856BE3}"/>
            </a:ext>
          </a:extLst>
        </xdr:cNvPr>
        <xdr:cNvSpPr>
          <a:spLocks noChangeShapeType="1"/>
        </xdr:cNvSpPr>
      </xdr:nvSpPr>
      <xdr:spPr bwMode="auto">
        <a:xfrm>
          <a:off x="4861560" y="6941820"/>
          <a:ext cx="158496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99060</xdr:colOff>
      <xdr:row>26</xdr:row>
      <xdr:rowOff>30480</xdr:rowOff>
    </xdr:from>
    <xdr:to>
      <xdr:col>9</xdr:col>
      <xdr:colOff>365760</xdr:colOff>
      <xdr:row>29</xdr:row>
      <xdr:rowOff>266700</xdr:rowOff>
    </xdr:to>
    <xdr:sp macro="" textlink="">
      <xdr:nvSpPr>
        <xdr:cNvPr id="18439" name="AutoShape 41">
          <a:extLst>
            <a:ext uri="{FF2B5EF4-FFF2-40B4-BE49-F238E27FC236}">
              <a16:creationId xmlns:a16="http://schemas.microsoft.com/office/drawing/2014/main" id="{4E52A0BF-F3F2-4005-A40E-EF3EA313C519}"/>
            </a:ext>
          </a:extLst>
        </xdr:cNvPr>
        <xdr:cNvSpPr>
          <a:spLocks noChangeArrowheads="1"/>
        </xdr:cNvSpPr>
      </xdr:nvSpPr>
      <xdr:spPr bwMode="auto">
        <a:xfrm>
          <a:off x="4541520" y="5905500"/>
          <a:ext cx="266700" cy="1234440"/>
        </a:xfrm>
        <a:prstGeom prst="downArrow">
          <a:avLst>
            <a:gd name="adj1" fmla="val 50000"/>
            <a:gd name="adj2" fmla="val 130950"/>
          </a:avLst>
        </a:prstGeom>
        <a:solidFill>
          <a:srgbClr val="FFFFFF"/>
        </a:solidFill>
        <a:ln w="9525">
          <a:solidFill>
            <a:srgbClr val="000000"/>
          </a:solidFill>
          <a:miter lim="800000"/>
          <a:headEnd/>
          <a:tailEnd/>
        </a:ln>
      </xdr:spPr>
    </xdr:sp>
    <xdr:clientData/>
  </xdr:twoCellAnchor>
  <xdr:twoCellAnchor>
    <xdr:from>
      <xdr:col>4</xdr:col>
      <xdr:colOff>30480</xdr:colOff>
      <xdr:row>27</xdr:row>
      <xdr:rowOff>129540</xdr:rowOff>
    </xdr:from>
    <xdr:to>
      <xdr:col>9</xdr:col>
      <xdr:colOff>137160</xdr:colOff>
      <xdr:row>27</xdr:row>
      <xdr:rowOff>129540</xdr:rowOff>
    </xdr:to>
    <xdr:sp macro="" textlink="">
      <xdr:nvSpPr>
        <xdr:cNvPr id="18440" name="Line 42">
          <a:extLst>
            <a:ext uri="{FF2B5EF4-FFF2-40B4-BE49-F238E27FC236}">
              <a16:creationId xmlns:a16="http://schemas.microsoft.com/office/drawing/2014/main" id="{B85D85B6-7A54-4CB5-A389-AEADEECEC220}"/>
            </a:ext>
          </a:extLst>
        </xdr:cNvPr>
        <xdr:cNvSpPr>
          <a:spLocks noChangeShapeType="1"/>
        </xdr:cNvSpPr>
      </xdr:nvSpPr>
      <xdr:spPr bwMode="auto">
        <a:xfrm flipV="1">
          <a:off x="2796540" y="6233160"/>
          <a:ext cx="178308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30480</xdr:colOff>
      <xdr:row>29</xdr:row>
      <xdr:rowOff>68580</xdr:rowOff>
    </xdr:from>
    <xdr:to>
      <xdr:col>9</xdr:col>
      <xdr:colOff>106680</xdr:colOff>
      <xdr:row>29</xdr:row>
      <xdr:rowOff>91440</xdr:rowOff>
    </xdr:to>
    <xdr:sp macro="" textlink="">
      <xdr:nvSpPr>
        <xdr:cNvPr id="18441" name="Line 43">
          <a:extLst>
            <a:ext uri="{FF2B5EF4-FFF2-40B4-BE49-F238E27FC236}">
              <a16:creationId xmlns:a16="http://schemas.microsoft.com/office/drawing/2014/main" id="{E8AEFB41-D0D2-49B8-BEBF-259202B7EC07}"/>
            </a:ext>
          </a:extLst>
        </xdr:cNvPr>
        <xdr:cNvSpPr>
          <a:spLocks noChangeShapeType="1"/>
        </xdr:cNvSpPr>
      </xdr:nvSpPr>
      <xdr:spPr bwMode="auto">
        <a:xfrm flipV="1">
          <a:off x="2796540" y="6941820"/>
          <a:ext cx="1752600" cy="2286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419100</xdr:colOff>
      <xdr:row>27</xdr:row>
      <xdr:rowOff>129540</xdr:rowOff>
    </xdr:from>
    <xdr:to>
      <xdr:col>16</xdr:col>
      <xdr:colOff>30480</xdr:colOff>
      <xdr:row>27</xdr:row>
      <xdr:rowOff>129540</xdr:rowOff>
    </xdr:to>
    <xdr:sp macro="" textlink="">
      <xdr:nvSpPr>
        <xdr:cNvPr id="18442" name="Line 45">
          <a:extLst>
            <a:ext uri="{FF2B5EF4-FFF2-40B4-BE49-F238E27FC236}">
              <a16:creationId xmlns:a16="http://schemas.microsoft.com/office/drawing/2014/main" id="{1A720F66-1BAF-4DB2-8943-24F082576BF4}"/>
            </a:ext>
          </a:extLst>
        </xdr:cNvPr>
        <xdr:cNvSpPr>
          <a:spLocks noChangeShapeType="1"/>
        </xdr:cNvSpPr>
      </xdr:nvSpPr>
      <xdr:spPr bwMode="auto">
        <a:xfrm flipV="1">
          <a:off x="4861560" y="6233160"/>
          <a:ext cx="169926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unstats.un.org/unsd/publications/catalogue?selectID=396" TargetMode="External"/><Relationship Id="rId1" Type="http://schemas.openxmlformats.org/officeDocument/2006/relationships/hyperlink" Target="http://unstats.un.org/unsd/cr/registry/regcst.asp?Cl=2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unstats.un.org/unsd/publications/catalogue?selectID=396"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B5:J51"/>
  <sheetViews>
    <sheetView showGridLines="0" zoomScaleNormal="100" zoomScalePageLayoutView="85" workbookViewId="0">
      <selection activeCell="B12" sqref="B12"/>
    </sheetView>
  </sheetViews>
  <sheetFormatPr defaultColWidth="8.6640625" defaultRowHeight="13.2" x14ac:dyDescent="0.25"/>
  <cols>
    <col min="1" max="1" width="2.44140625" customWidth="1"/>
    <col min="2" max="2" width="18.5546875" customWidth="1"/>
    <col min="3" max="3" width="31.5546875" customWidth="1"/>
    <col min="4" max="4" width="11" customWidth="1"/>
    <col min="5" max="5" width="12.5546875" customWidth="1"/>
  </cols>
  <sheetData>
    <row r="5" spans="2:10" ht="11.25" customHeight="1" x14ac:dyDescent="0.25"/>
    <row r="6" spans="2:10" ht="21.75" customHeight="1" x14ac:dyDescent="0.25">
      <c r="B6" s="548" t="s">
        <v>0</v>
      </c>
    </row>
    <row r="7" spans="2:10" ht="6.75" customHeight="1" x14ac:dyDescent="0.25"/>
    <row r="8" spans="2:10" ht="14.25" customHeight="1" x14ac:dyDescent="0.3">
      <c r="B8" s="632" t="s">
        <v>1</v>
      </c>
      <c r="C8" s="632"/>
      <c r="D8" s="632"/>
      <c r="E8" s="632"/>
      <c r="F8" s="632"/>
      <c r="G8" s="632"/>
      <c r="H8" s="632"/>
      <c r="I8" s="632"/>
      <c r="J8" s="632"/>
    </row>
    <row r="9" spans="2:10" s="57" customFormat="1" ht="28.2" customHeight="1" x14ac:dyDescent="0.25">
      <c r="B9" s="633" t="s">
        <v>2</v>
      </c>
      <c r="C9" s="633"/>
      <c r="D9" s="633"/>
      <c r="E9" s="633"/>
      <c r="F9" s="633"/>
      <c r="G9" s="633"/>
      <c r="H9" s="633"/>
      <c r="I9" s="633"/>
      <c r="J9" s="633"/>
    </row>
    <row r="11" spans="2:10" ht="17.399999999999999" x14ac:dyDescent="0.3">
      <c r="B11" s="549" t="s">
        <v>3</v>
      </c>
    </row>
    <row r="12" spans="2:10" ht="21" customHeight="1" x14ac:dyDescent="0.25">
      <c r="B12" s="550"/>
      <c r="C12" s="551"/>
    </row>
    <row r="13" spans="2:10" s="23" customFormat="1" ht="17.399999999999999" x14ac:dyDescent="0.25">
      <c r="B13" s="634" t="s">
        <v>4</v>
      </c>
      <c r="C13" s="634"/>
      <c r="D13" s="634"/>
      <c r="E13" s="634"/>
      <c r="F13" s="634"/>
      <c r="G13" s="634"/>
      <c r="H13" s="634"/>
      <c r="I13" s="634"/>
      <c r="J13" s="634"/>
    </row>
    <row r="14" spans="2:10" ht="15.6" x14ac:dyDescent="0.3">
      <c r="F14" s="1"/>
    </row>
    <row r="15" spans="2:10" ht="15.75" customHeight="1" x14ac:dyDescent="0.25">
      <c r="B15" s="552" t="s">
        <v>5</v>
      </c>
      <c r="C15" s="635" t="s">
        <v>6</v>
      </c>
      <c r="D15" s="635"/>
      <c r="E15" s="635"/>
      <c r="F15" s="635"/>
      <c r="G15" s="635"/>
      <c r="H15" s="635"/>
      <c r="I15" s="635"/>
      <c r="J15" s="635"/>
    </row>
    <row r="16" spans="2:10" ht="7.5" customHeight="1" x14ac:dyDescent="0.3">
      <c r="B16" s="4"/>
      <c r="C16" s="10"/>
      <c r="F16" s="1"/>
    </row>
    <row r="17" spans="2:10" ht="15.6" x14ac:dyDescent="0.3">
      <c r="B17" s="4" t="s">
        <v>7</v>
      </c>
      <c r="C17" s="553" t="s">
        <v>8</v>
      </c>
      <c r="D17" s="1"/>
      <c r="F17" s="1"/>
    </row>
    <row r="18" spans="2:10" ht="7.5" customHeight="1" x14ac:dyDescent="0.3">
      <c r="B18" s="4"/>
      <c r="C18" s="10"/>
      <c r="D18" s="1"/>
      <c r="F18" s="1"/>
    </row>
    <row r="19" spans="2:10" ht="15.6" x14ac:dyDescent="0.3">
      <c r="B19" s="4" t="s">
        <v>9</v>
      </c>
      <c r="C19" s="554" t="s">
        <v>10</v>
      </c>
      <c r="D19" s="555"/>
      <c r="E19" s="2"/>
      <c r="F19" s="1"/>
    </row>
    <row r="20" spans="2:10" ht="7.5" customHeight="1" x14ac:dyDescent="0.3">
      <c r="B20" s="4"/>
      <c r="C20" s="556"/>
      <c r="D20" s="555"/>
      <c r="E20" s="2"/>
      <c r="F20" s="1"/>
    </row>
    <row r="21" spans="2:10" ht="15.6" x14ac:dyDescent="0.3">
      <c r="B21" s="4" t="s">
        <v>11</v>
      </c>
      <c r="C21" s="554" t="s">
        <v>12</v>
      </c>
      <c r="D21" s="555"/>
      <c r="E21" s="2"/>
      <c r="F21" s="1"/>
    </row>
    <row r="22" spans="2:10" ht="7.5" customHeight="1" x14ac:dyDescent="0.3">
      <c r="B22" s="4"/>
      <c r="C22" s="556"/>
      <c r="D22" s="555"/>
      <c r="E22" s="2"/>
      <c r="F22" s="1"/>
    </row>
    <row r="23" spans="2:10" ht="15.75" customHeight="1" x14ac:dyDescent="0.3">
      <c r="B23" s="4" t="s">
        <v>13</v>
      </c>
      <c r="C23" s="554" t="s">
        <v>14</v>
      </c>
      <c r="D23" s="555"/>
      <c r="E23" s="2"/>
      <c r="F23" s="1"/>
    </row>
    <row r="24" spans="2:10" ht="7.5" customHeight="1" x14ac:dyDescent="0.3">
      <c r="B24" s="4"/>
      <c r="C24" s="556"/>
      <c r="D24" s="555"/>
      <c r="E24" s="2"/>
      <c r="F24" s="1"/>
    </row>
    <row r="25" spans="2:10" ht="15.75" customHeight="1" x14ac:dyDescent="0.25">
      <c r="B25" s="4" t="s">
        <v>15</v>
      </c>
      <c r="C25" s="636" t="s">
        <v>16</v>
      </c>
      <c r="D25" s="636"/>
      <c r="E25" s="636"/>
      <c r="F25" s="636"/>
    </row>
    <row r="26" spans="2:10" ht="7.5" customHeight="1" x14ac:dyDescent="0.3">
      <c r="B26" s="4"/>
      <c r="C26" s="556"/>
      <c r="D26" s="555"/>
      <c r="E26" s="2"/>
      <c r="F26" s="1"/>
    </row>
    <row r="27" spans="2:10" ht="15.6" x14ac:dyDescent="0.3">
      <c r="B27" s="4" t="s">
        <v>17</v>
      </c>
      <c r="C27" s="554" t="s">
        <v>18</v>
      </c>
      <c r="D27" s="555"/>
      <c r="E27" s="2"/>
      <c r="F27" s="1"/>
    </row>
    <row r="28" spans="2:10" ht="7.5" customHeight="1" x14ac:dyDescent="0.25"/>
    <row r="29" spans="2:10" ht="15.6" x14ac:dyDescent="0.3">
      <c r="B29" s="4" t="s">
        <v>19</v>
      </c>
      <c r="C29" s="554" t="s">
        <v>20</v>
      </c>
      <c r="D29" s="555"/>
      <c r="E29" s="2"/>
      <c r="F29" s="1"/>
    </row>
    <row r="30" spans="2:10" ht="7.5" customHeight="1" x14ac:dyDescent="0.25"/>
    <row r="31" spans="2:10" ht="16.5" customHeight="1" x14ac:dyDescent="0.3">
      <c r="B31" s="557" t="s">
        <v>21</v>
      </c>
      <c r="C31" s="558" t="s">
        <v>22</v>
      </c>
      <c r="D31" s="559"/>
      <c r="E31" s="559"/>
      <c r="F31" s="50"/>
      <c r="G31" s="559"/>
      <c r="H31" s="559"/>
      <c r="I31" s="559"/>
      <c r="J31" s="559"/>
    </row>
    <row r="35" spans="3:3" ht="30.75" customHeight="1" x14ac:dyDescent="0.25">
      <c r="C35" s="560"/>
    </row>
    <row r="36" spans="3:3" ht="31.5" customHeight="1" x14ac:dyDescent="0.25">
      <c r="C36" s="560"/>
    </row>
    <row r="37" spans="3:3" ht="31.5" customHeight="1" x14ac:dyDescent="0.25"/>
    <row r="38" spans="3:3" ht="31.5" customHeight="1" x14ac:dyDescent="0.25">
      <c r="C38" s="560"/>
    </row>
    <row r="40" spans="3:3" ht="13.8" x14ac:dyDescent="0.25">
      <c r="C40" s="554"/>
    </row>
    <row r="41" spans="3:3" ht="31.5" customHeight="1" x14ac:dyDescent="0.25"/>
    <row r="42" spans="3:3" ht="44.25" customHeight="1" x14ac:dyDescent="0.25">
      <c r="C42" s="554"/>
    </row>
    <row r="43" spans="3:3" ht="13.8" x14ac:dyDescent="0.25">
      <c r="C43" s="554"/>
    </row>
    <row r="44" spans="3:3" ht="13.8" x14ac:dyDescent="0.25">
      <c r="C44" s="554"/>
    </row>
    <row r="45" spans="3:3" ht="13.8" x14ac:dyDescent="0.25">
      <c r="C45" s="554"/>
    </row>
    <row r="46" spans="3:3" ht="31.5" customHeight="1" x14ac:dyDescent="0.25">
      <c r="C46" s="554"/>
    </row>
    <row r="47" spans="3:3" ht="31.5" customHeight="1" x14ac:dyDescent="0.25"/>
    <row r="48" spans="3:3" ht="31.5" customHeight="1" x14ac:dyDescent="0.25">
      <c r="C48" s="3"/>
    </row>
    <row r="49" spans="2:6" ht="13.8" x14ac:dyDescent="0.25">
      <c r="C49" s="3"/>
    </row>
    <row r="50" spans="2:6" ht="15.6" x14ac:dyDescent="0.3">
      <c r="B50" s="1"/>
      <c r="C50" s="3"/>
      <c r="D50" s="1"/>
      <c r="F50" s="1"/>
    </row>
    <row r="51" spans="2:6" ht="15.6" x14ac:dyDescent="0.3">
      <c r="C51" s="3"/>
      <c r="D51" s="1"/>
      <c r="F51" s="1"/>
    </row>
  </sheetData>
  <mergeCells count="5">
    <mergeCell ref="B8:J8"/>
    <mergeCell ref="B9:J9"/>
    <mergeCell ref="B13:J13"/>
    <mergeCell ref="C15:J15"/>
    <mergeCell ref="C25:F25"/>
  </mergeCells>
  <printOptions horizontalCentered="1"/>
  <pageMargins left="0.74791666666666701" right="0.85" top="0.98402777777777795" bottom="0.98402777777777795" header="0.51180555555555596" footer="0.51180555555555596"/>
  <pageSetup paperSize="9" firstPageNumber="0" fitToHeight="0" orientation="landscape"/>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Y156"/>
  <sheetViews>
    <sheetView showGridLines="0" zoomScale="80" zoomScaleNormal="80" zoomScalePageLayoutView="85" workbookViewId="0">
      <selection activeCell="B3" sqref="B3"/>
    </sheetView>
  </sheetViews>
  <sheetFormatPr defaultColWidth="8.6640625" defaultRowHeight="13.2" x14ac:dyDescent="0.25"/>
  <cols>
    <col min="1" max="1" width="5.88671875" style="182" customWidth="1"/>
    <col min="2" max="2" width="8.5546875" style="264" customWidth="1"/>
    <col min="3" max="4" width="8.6640625" customWidth="1"/>
    <col min="5" max="5" width="32.44140625" customWidth="1"/>
    <col min="6" max="14" width="8.6640625" customWidth="1"/>
    <col min="15" max="15" width="28.33203125" customWidth="1"/>
  </cols>
  <sheetData>
    <row r="1" spans="1:25" ht="15.6" x14ac:dyDescent="0.3">
      <c r="C1" s="59" t="s">
        <v>3</v>
      </c>
      <c r="D1" s="60"/>
      <c r="E1" s="60"/>
      <c r="F1" s="60"/>
      <c r="G1" s="61"/>
      <c r="H1" s="61"/>
      <c r="I1" s="61"/>
      <c r="J1" s="61"/>
      <c r="K1" s="61"/>
      <c r="L1" s="61"/>
      <c r="M1" s="61"/>
      <c r="N1" s="61"/>
      <c r="O1" s="61"/>
    </row>
    <row r="2" spans="1:25" x14ac:dyDescent="0.25">
      <c r="C2" s="35"/>
      <c r="D2" s="62"/>
      <c r="E2" s="62"/>
      <c r="F2" s="62"/>
      <c r="G2" s="35"/>
      <c r="I2" s="35"/>
      <c r="J2" s="35"/>
      <c r="K2" s="35"/>
      <c r="L2" s="35"/>
      <c r="M2" s="35"/>
      <c r="N2" s="35"/>
      <c r="O2" s="35"/>
    </row>
    <row r="3" spans="1:25" s="2" customFormat="1" ht="17.25" customHeight="1" x14ac:dyDescent="0.25">
      <c r="A3" s="264"/>
      <c r="B3" s="264"/>
      <c r="C3" s="36" t="s">
        <v>202</v>
      </c>
      <c r="D3" s="36"/>
      <c r="E3" s="37" t="s">
        <v>203</v>
      </c>
      <c r="F3" s="37"/>
      <c r="G3" s="63"/>
      <c r="H3" s="36" t="s">
        <v>204</v>
      </c>
      <c r="I3" s="37"/>
      <c r="J3" s="37"/>
      <c r="K3" s="37" t="s">
        <v>205</v>
      </c>
      <c r="L3" s="144"/>
      <c r="M3" s="37"/>
      <c r="N3" s="36"/>
      <c r="O3" s="37"/>
    </row>
    <row r="4" spans="1:25" s="2" customFormat="1" ht="10.5" customHeight="1" x14ac:dyDescent="0.25">
      <c r="A4" s="264"/>
      <c r="B4" s="264"/>
      <c r="C4" s="687"/>
      <c r="D4" s="687"/>
      <c r="E4" s="687"/>
      <c r="F4" s="687"/>
      <c r="G4" s="687"/>
      <c r="H4" s="687"/>
      <c r="I4" s="687"/>
      <c r="J4" s="687"/>
      <c r="K4" s="687"/>
      <c r="L4" s="687"/>
      <c r="M4" s="687"/>
      <c r="N4" s="687"/>
      <c r="O4" s="687"/>
    </row>
    <row r="5" spans="1:25" x14ac:dyDescent="0.25">
      <c r="C5" s="64"/>
      <c r="D5" s="623"/>
      <c r="E5" s="65"/>
      <c r="F5" s="65"/>
      <c r="G5" s="35"/>
      <c r="H5" s="35"/>
      <c r="I5" s="35"/>
      <c r="J5" s="35"/>
      <c r="K5" s="35"/>
      <c r="L5" s="35"/>
      <c r="M5" s="35"/>
      <c r="N5" s="35"/>
      <c r="O5" s="35"/>
      <c r="P5" s="66"/>
    </row>
    <row r="6" spans="1:25" ht="18.75" customHeight="1" x14ac:dyDescent="0.3">
      <c r="C6" s="751" t="s">
        <v>79</v>
      </c>
      <c r="D6" s="751"/>
      <c r="E6" s="751"/>
      <c r="F6" s="751"/>
      <c r="G6" s="751"/>
      <c r="H6" s="751"/>
      <c r="I6" s="751"/>
      <c r="J6" s="751"/>
      <c r="K6" s="751"/>
      <c r="L6" s="751"/>
      <c r="M6" s="751"/>
      <c r="N6" s="751"/>
      <c r="O6" s="751"/>
      <c r="P6" s="66"/>
    </row>
    <row r="7" spans="1:25" x14ac:dyDescent="0.25">
      <c r="A7" s="264"/>
      <c r="C7" s="35"/>
      <c r="D7" s="35"/>
      <c r="E7" s="35"/>
      <c r="F7" s="35"/>
      <c r="G7" s="35"/>
      <c r="H7" s="35"/>
      <c r="I7" s="35"/>
      <c r="J7" s="35"/>
      <c r="K7" s="35"/>
      <c r="L7" s="35"/>
      <c r="M7" s="35"/>
      <c r="N7" s="35"/>
      <c r="O7" s="35"/>
    </row>
    <row r="8" spans="1:25" ht="16.5" customHeight="1" x14ac:dyDescent="0.25">
      <c r="A8" s="270"/>
      <c r="B8" s="567"/>
      <c r="C8" s="752" t="s">
        <v>368</v>
      </c>
      <c r="D8" s="753"/>
      <c r="E8" s="753"/>
      <c r="F8" s="753"/>
      <c r="G8" s="753"/>
      <c r="H8" s="753"/>
      <c r="I8" s="753"/>
      <c r="J8" s="753"/>
      <c r="K8" s="753"/>
      <c r="L8" s="753"/>
      <c r="M8" s="753"/>
      <c r="N8" s="753"/>
      <c r="O8" s="754"/>
      <c r="P8" s="67"/>
      <c r="Q8" s="51"/>
      <c r="R8" s="51"/>
      <c r="S8" s="51"/>
      <c r="T8" s="51"/>
      <c r="U8" s="51"/>
      <c r="V8" s="51"/>
      <c r="W8" s="51"/>
      <c r="X8" s="51"/>
      <c r="Y8" s="51"/>
    </row>
    <row r="9" spans="1:25" ht="16.5" customHeight="1" x14ac:dyDescent="0.25">
      <c r="B9" s="566"/>
      <c r="C9" s="755"/>
      <c r="D9" s="755"/>
      <c r="E9" s="755"/>
      <c r="F9" s="755"/>
      <c r="G9" s="755"/>
      <c r="H9" s="755"/>
      <c r="I9" s="755"/>
      <c r="J9" s="755"/>
      <c r="K9" s="755"/>
      <c r="L9" s="755"/>
      <c r="M9" s="755"/>
      <c r="N9" s="755"/>
      <c r="O9" s="755"/>
    </row>
    <row r="10" spans="1:25" ht="30" customHeight="1" x14ac:dyDescent="0.25">
      <c r="B10" s="302"/>
      <c r="C10" s="756" t="s">
        <v>369</v>
      </c>
      <c r="D10" s="756"/>
      <c r="E10" s="756"/>
      <c r="F10" s="756"/>
      <c r="G10" s="756"/>
      <c r="H10" s="756"/>
      <c r="I10" s="756"/>
      <c r="J10" s="756"/>
      <c r="K10" s="756"/>
      <c r="L10" s="756"/>
      <c r="M10" s="756"/>
      <c r="N10" s="756"/>
      <c r="O10" s="756"/>
    </row>
    <row r="11" spans="1:25" ht="16.5" customHeight="1" x14ac:dyDescent="0.25">
      <c r="B11" s="302"/>
      <c r="C11" s="757"/>
      <c r="D11" s="757"/>
      <c r="E11" s="757"/>
      <c r="F11" s="757"/>
      <c r="G11" s="757"/>
      <c r="H11" s="757"/>
      <c r="I11" s="757"/>
      <c r="J11" s="757"/>
      <c r="K11" s="757"/>
      <c r="L11" s="757"/>
      <c r="M11" s="757"/>
      <c r="N11" s="757"/>
      <c r="O11" s="757"/>
    </row>
    <row r="12" spans="1:25" ht="48" customHeight="1" x14ac:dyDescent="0.25">
      <c r="B12" s="302"/>
      <c r="C12" s="756" t="s">
        <v>370</v>
      </c>
      <c r="D12" s="756"/>
      <c r="E12" s="756"/>
      <c r="F12" s="756"/>
      <c r="G12" s="756"/>
      <c r="H12" s="756"/>
      <c r="I12" s="756"/>
      <c r="J12" s="756"/>
      <c r="K12" s="756"/>
      <c r="L12" s="756"/>
      <c r="M12" s="756"/>
      <c r="N12" s="756"/>
      <c r="O12" s="756"/>
    </row>
    <row r="13" spans="1:25" ht="16.5" customHeight="1" x14ac:dyDescent="0.25">
      <c r="B13" s="302"/>
      <c r="C13" s="757"/>
      <c r="D13" s="757"/>
      <c r="E13" s="757"/>
      <c r="F13" s="757"/>
      <c r="G13" s="757"/>
      <c r="H13" s="757"/>
      <c r="I13" s="757"/>
      <c r="J13" s="757"/>
      <c r="K13" s="757"/>
      <c r="L13" s="757"/>
      <c r="M13" s="757"/>
      <c r="N13" s="757"/>
      <c r="O13" s="757"/>
    </row>
    <row r="14" spans="1:25" ht="92.4" customHeight="1" x14ac:dyDescent="0.25">
      <c r="B14" s="302"/>
      <c r="C14" s="756" t="s">
        <v>371</v>
      </c>
      <c r="D14" s="756"/>
      <c r="E14" s="756"/>
      <c r="F14" s="756"/>
      <c r="G14" s="756"/>
      <c r="H14" s="756"/>
      <c r="I14" s="756"/>
      <c r="J14" s="756"/>
      <c r="K14" s="756"/>
      <c r="L14" s="756"/>
      <c r="M14" s="756"/>
      <c r="N14" s="756"/>
      <c r="O14" s="756"/>
    </row>
    <row r="15" spans="1:25" ht="16.5" customHeight="1" x14ac:dyDescent="0.25">
      <c r="B15" s="302"/>
      <c r="C15" s="757"/>
      <c r="D15" s="757"/>
      <c r="E15" s="757"/>
      <c r="F15" s="757"/>
      <c r="G15" s="757"/>
      <c r="H15" s="757"/>
      <c r="I15" s="757"/>
      <c r="J15" s="757"/>
      <c r="K15" s="757"/>
      <c r="L15" s="757"/>
      <c r="M15" s="757"/>
      <c r="N15" s="757"/>
      <c r="O15" s="757"/>
    </row>
    <row r="16" spans="1:25" ht="31.95" customHeight="1" x14ac:dyDescent="0.25">
      <c r="B16" s="302"/>
      <c r="C16" s="756" t="s">
        <v>372</v>
      </c>
      <c r="D16" s="756"/>
      <c r="E16" s="756"/>
      <c r="F16" s="756"/>
      <c r="G16" s="756"/>
      <c r="H16" s="756"/>
      <c r="I16" s="756"/>
      <c r="J16" s="756"/>
      <c r="K16" s="756"/>
      <c r="L16" s="756"/>
      <c r="M16" s="756"/>
      <c r="N16" s="756"/>
      <c r="O16" s="756"/>
    </row>
    <row r="17" spans="1:15" ht="16.5" customHeight="1" x14ac:dyDescent="0.25">
      <c r="B17" s="302"/>
      <c r="C17" s="757"/>
      <c r="D17" s="757"/>
      <c r="E17" s="757"/>
      <c r="F17" s="757"/>
      <c r="G17" s="757"/>
      <c r="H17" s="757"/>
      <c r="I17" s="757"/>
      <c r="J17" s="757"/>
      <c r="K17" s="757"/>
      <c r="L17" s="757"/>
      <c r="M17" s="757"/>
      <c r="N17" s="757"/>
      <c r="O17" s="757"/>
    </row>
    <row r="18" spans="1:15" ht="16.5" customHeight="1" x14ac:dyDescent="0.25">
      <c r="C18" s="752" t="s">
        <v>373</v>
      </c>
      <c r="D18" s="753"/>
      <c r="E18" s="753"/>
      <c r="F18" s="753"/>
      <c r="G18" s="753"/>
      <c r="H18" s="753"/>
      <c r="I18" s="753"/>
      <c r="J18" s="753"/>
      <c r="K18" s="753"/>
      <c r="L18" s="753"/>
      <c r="M18" s="753"/>
      <c r="N18" s="753"/>
      <c r="O18" s="754"/>
    </row>
    <row r="19" spans="1:15" ht="38.1" customHeight="1" x14ac:dyDescent="0.25">
      <c r="A19" s="264"/>
      <c r="C19" s="758" t="s">
        <v>374</v>
      </c>
      <c r="D19" s="759"/>
      <c r="E19" s="759"/>
      <c r="F19" s="759"/>
      <c r="G19" s="759"/>
      <c r="H19" s="759"/>
      <c r="I19" s="759"/>
      <c r="J19" s="759"/>
      <c r="K19" s="759"/>
      <c r="L19" s="759"/>
      <c r="M19" s="759"/>
      <c r="N19" s="759"/>
      <c r="O19" s="760"/>
    </row>
    <row r="20" spans="1:15" ht="16.5" customHeight="1" x14ac:dyDescent="0.25">
      <c r="C20" s="752" t="s">
        <v>375</v>
      </c>
      <c r="D20" s="753"/>
      <c r="E20" s="753"/>
      <c r="F20" s="753"/>
      <c r="G20" s="753"/>
      <c r="H20" s="753"/>
      <c r="I20" s="753"/>
      <c r="J20" s="753"/>
      <c r="K20" s="753"/>
      <c r="L20" s="753"/>
      <c r="M20" s="753"/>
      <c r="N20" s="753"/>
      <c r="O20" s="754"/>
    </row>
    <row r="21" spans="1:15" ht="34.5" customHeight="1" x14ac:dyDescent="0.25">
      <c r="A21" s="264"/>
      <c r="C21" s="758" t="s">
        <v>374</v>
      </c>
      <c r="D21" s="759"/>
      <c r="E21" s="759"/>
      <c r="F21" s="759"/>
      <c r="G21" s="759"/>
      <c r="H21" s="759"/>
      <c r="I21" s="759"/>
      <c r="J21" s="759"/>
      <c r="K21" s="759"/>
      <c r="L21" s="759"/>
      <c r="M21" s="759"/>
      <c r="N21" s="759"/>
      <c r="O21" s="760"/>
    </row>
    <row r="22" spans="1:15" ht="16.5" customHeight="1" x14ac:dyDescent="0.25">
      <c r="C22" s="752" t="s">
        <v>376</v>
      </c>
      <c r="D22" s="753"/>
      <c r="E22" s="753"/>
      <c r="F22" s="753"/>
      <c r="G22" s="753"/>
      <c r="H22" s="753"/>
      <c r="I22" s="753"/>
      <c r="J22" s="753"/>
      <c r="K22" s="753"/>
      <c r="L22" s="753"/>
      <c r="M22" s="753"/>
      <c r="N22" s="753"/>
      <c r="O22" s="754"/>
    </row>
    <row r="23" spans="1:15" ht="33" customHeight="1" x14ac:dyDescent="0.25">
      <c r="A23" s="264"/>
      <c r="C23" s="761" t="s">
        <v>377</v>
      </c>
      <c r="D23" s="762"/>
      <c r="E23" s="762"/>
      <c r="F23" s="762"/>
      <c r="G23" s="762"/>
      <c r="H23" s="762"/>
      <c r="I23" s="762"/>
      <c r="J23" s="762"/>
      <c r="K23" s="762"/>
      <c r="L23" s="762"/>
      <c r="M23" s="762"/>
      <c r="N23" s="762"/>
      <c r="O23" s="762"/>
    </row>
    <row r="24" spans="1:15" ht="16.5" customHeight="1" x14ac:dyDescent="0.25">
      <c r="C24" s="752" t="s">
        <v>378</v>
      </c>
      <c r="D24" s="753"/>
      <c r="E24" s="753"/>
      <c r="F24" s="753"/>
      <c r="G24" s="753"/>
      <c r="H24" s="753"/>
      <c r="I24" s="753"/>
      <c r="J24" s="753"/>
      <c r="K24" s="753"/>
      <c r="L24" s="753"/>
      <c r="M24" s="753"/>
      <c r="N24" s="753"/>
      <c r="O24" s="754"/>
    </row>
    <row r="25" spans="1:15" ht="104.4" customHeight="1" x14ac:dyDescent="0.25">
      <c r="A25" s="264"/>
      <c r="C25" s="669" t="s">
        <v>379</v>
      </c>
      <c r="D25" s="757"/>
      <c r="E25" s="757"/>
      <c r="F25" s="757"/>
      <c r="G25" s="757"/>
      <c r="H25" s="757"/>
      <c r="I25" s="757"/>
      <c r="J25" s="757"/>
      <c r="K25" s="757"/>
      <c r="L25" s="757"/>
      <c r="M25" s="757"/>
      <c r="N25" s="757"/>
      <c r="O25" s="757"/>
    </row>
    <row r="26" spans="1:15" x14ac:dyDescent="0.25">
      <c r="A26" s="264"/>
      <c r="C26" s="763" t="s">
        <v>380</v>
      </c>
      <c r="D26" s="764"/>
      <c r="E26" s="764"/>
      <c r="F26" s="764"/>
      <c r="G26" s="764"/>
      <c r="H26" s="764"/>
      <c r="I26" s="764"/>
      <c r="J26" s="764"/>
      <c r="K26" s="764"/>
      <c r="L26" s="764"/>
      <c r="M26" s="764"/>
      <c r="N26" s="764"/>
      <c r="O26" s="765"/>
    </row>
    <row r="27" spans="1:15" ht="16.5" customHeight="1" x14ac:dyDescent="0.25">
      <c r="A27" s="264"/>
      <c r="C27" s="767" t="s">
        <v>381</v>
      </c>
      <c r="D27" s="768"/>
      <c r="E27" s="768"/>
      <c r="F27" s="768"/>
      <c r="G27" s="768"/>
      <c r="H27" s="768"/>
      <c r="I27" s="768"/>
      <c r="J27" s="768"/>
      <c r="K27" s="768"/>
      <c r="L27" s="768"/>
      <c r="M27" s="768"/>
      <c r="N27" s="768"/>
      <c r="O27" s="769"/>
    </row>
    <row r="28" spans="1:15" ht="39.6" customHeight="1" x14ac:dyDescent="0.25">
      <c r="A28" s="264"/>
      <c r="C28" s="766"/>
      <c r="D28" s="766"/>
      <c r="E28" s="766"/>
      <c r="F28" s="766"/>
      <c r="G28" s="766"/>
      <c r="H28" s="766"/>
      <c r="I28" s="766"/>
      <c r="J28" s="766"/>
      <c r="K28" s="766"/>
      <c r="L28" s="766"/>
      <c r="M28" s="766"/>
      <c r="N28" s="766"/>
      <c r="O28" s="766"/>
    </row>
    <row r="29" spans="1:15" x14ac:dyDescent="0.25">
      <c r="A29" s="264"/>
      <c r="C29" s="35"/>
      <c r="D29" s="35"/>
      <c r="E29" s="35"/>
      <c r="F29" s="35"/>
      <c r="G29" s="35"/>
      <c r="H29" s="35"/>
      <c r="I29" s="35"/>
      <c r="J29" s="35"/>
      <c r="K29" s="35"/>
      <c r="L29" s="35"/>
      <c r="M29" s="35"/>
      <c r="N29" s="35"/>
      <c r="O29" s="35"/>
    </row>
    <row r="30" spans="1:15" x14ac:dyDescent="0.25">
      <c r="A30" s="264"/>
      <c r="C30" s="35"/>
      <c r="D30" s="35"/>
      <c r="E30" s="35"/>
      <c r="F30" s="35"/>
      <c r="G30" s="35"/>
      <c r="H30" s="35"/>
      <c r="I30" s="35"/>
      <c r="J30" s="35"/>
      <c r="K30" s="35"/>
      <c r="L30" s="35"/>
      <c r="M30" s="35"/>
      <c r="N30" s="35"/>
      <c r="O30" s="35"/>
    </row>
    <row r="31" spans="1:15" x14ac:dyDescent="0.25">
      <c r="A31" s="264"/>
      <c r="C31" s="35"/>
      <c r="D31" s="35"/>
      <c r="E31" s="35"/>
      <c r="F31" s="35"/>
      <c r="G31" s="35"/>
      <c r="H31" s="35"/>
      <c r="I31" s="35"/>
      <c r="J31" s="35"/>
      <c r="K31" s="35"/>
      <c r="L31" s="35"/>
      <c r="M31" s="35"/>
      <c r="N31" s="35"/>
      <c r="O31" s="35"/>
    </row>
    <row r="32" spans="1:15" x14ac:dyDescent="0.25">
      <c r="A32" s="264"/>
      <c r="C32" s="35"/>
      <c r="D32" s="35"/>
      <c r="E32" s="35"/>
      <c r="F32" s="35"/>
      <c r="G32" s="35"/>
      <c r="H32" s="35"/>
      <c r="I32" s="35"/>
      <c r="J32" s="35"/>
      <c r="K32" s="35"/>
      <c r="L32" s="35"/>
      <c r="M32" s="35"/>
      <c r="N32" s="35"/>
      <c r="O32" s="35"/>
    </row>
    <row r="33" spans="1:15" x14ac:dyDescent="0.25">
      <c r="A33" s="264"/>
      <c r="C33" s="35"/>
      <c r="D33" s="35"/>
      <c r="E33" s="35"/>
      <c r="F33" s="35"/>
      <c r="G33" s="35"/>
      <c r="H33" s="35"/>
      <c r="I33" s="35"/>
      <c r="J33" s="35"/>
      <c r="K33" s="35"/>
      <c r="L33" s="35"/>
      <c r="M33" s="35"/>
      <c r="N33" s="35"/>
      <c r="O33" s="35"/>
    </row>
    <row r="34" spans="1:15" x14ac:dyDescent="0.25">
      <c r="A34" s="264"/>
      <c r="C34" s="35"/>
      <c r="D34" s="35"/>
      <c r="E34" s="35"/>
      <c r="F34" s="35"/>
      <c r="G34" s="35"/>
      <c r="H34" s="35"/>
      <c r="I34" s="35"/>
      <c r="J34" s="35"/>
      <c r="K34" s="35"/>
      <c r="L34" s="35"/>
      <c r="M34" s="35"/>
      <c r="N34" s="35"/>
      <c r="O34" s="35"/>
    </row>
    <row r="35" spans="1:15" x14ac:dyDescent="0.25">
      <c r="A35" s="264"/>
      <c r="C35" s="35"/>
      <c r="D35" s="35"/>
      <c r="E35" s="35"/>
      <c r="F35" s="35"/>
      <c r="G35" s="35"/>
      <c r="H35" s="35"/>
      <c r="I35" s="35"/>
      <c r="J35" s="35"/>
      <c r="K35" s="35"/>
      <c r="L35" s="35"/>
      <c r="M35" s="35"/>
      <c r="N35" s="35"/>
      <c r="O35" s="35"/>
    </row>
    <row r="36" spans="1:15" x14ac:dyDescent="0.25">
      <c r="A36" s="264"/>
      <c r="C36" s="35"/>
      <c r="D36" s="35"/>
      <c r="E36" s="35"/>
      <c r="F36" s="35"/>
      <c r="G36" s="35"/>
      <c r="H36" s="35"/>
      <c r="I36" s="35"/>
      <c r="J36" s="35"/>
      <c r="K36" s="35"/>
      <c r="L36" s="35"/>
      <c r="M36" s="35"/>
      <c r="N36" s="35"/>
      <c r="O36" s="35"/>
    </row>
    <row r="37" spans="1:15" x14ac:dyDescent="0.25">
      <c r="A37" s="264"/>
      <c r="C37" s="35"/>
      <c r="D37" s="35"/>
      <c r="E37" s="35"/>
      <c r="F37" s="35"/>
      <c r="G37" s="35"/>
      <c r="H37" s="35"/>
      <c r="I37" s="35"/>
      <c r="J37" s="35"/>
      <c r="K37" s="35"/>
      <c r="L37" s="35"/>
      <c r="M37" s="35"/>
      <c r="N37" s="35"/>
      <c r="O37" s="35"/>
    </row>
    <row r="38" spans="1:15" x14ac:dyDescent="0.25">
      <c r="A38" s="264"/>
      <c r="C38" s="35"/>
      <c r="D38" s="35"/>
      <c r="E38" s="35"/>
      <c r="F38" s="35"/>
      <c r="G38" s="35"/>
      <c r="H38" s="35"/>
      <c r="I38" s="35"/>
      <c r="J38" s="35"/>
      <c r="K38" s="35"/>
      <c r="L38" s="35"/>
      <c r="M38" s="35"/>
      <c r="N38" s="35"/>
      <c r="O38" s="35"/>
    </row>
    <row r="39" spans="1:15" x14ac:dyDescent="0.25">
      <c r="A39" s="264"/>
      <c r="C39" s="35"/>
      <c r="D39" s="35"/>
      <c r="E39" s="35"/>
      <c r="F39" s="35"/>
      <c r="G39" s="35"/>
      <c r="H39" s="35"/>
      <c r="I39" s="35"/>
      <c r="J39" s="35"/>
      <c r="K39" s="35"/>
      <c r="L39" s="35"/>
      <c r="M39" s="35"/>
      <c r="N39" s="35"/>
      <c r="O39" s="35"/>
    </row>
    <row r="40" spans="1:15" x14ac:dyDescent="0.25">
      <c r="A40" s="264"/>
      <c r="C40" s="35"/>
      <c r="D40" s="35"/>
      <c r="E40" s="35"/>
      <c r="F40" s="35"/>
      <c r="G40" s="35"/>
      <c r="H40" s="35"/>
      <c r="I40" s="35"/>
      <c r="J40" s="35"/>
      <c r="K40" s="35"/>
      <c r="L40" s="35"/>
      <c r="M40" s="35"/>
      <c r="N40" s="35"/>
      <c r="O40" s="35"/>
    </row>
    <row r="41" spans="1:15" x14ac:dyDescent="0.25">
      <c r="A41" s="264"/>
      <c r="C41" s="35"/>
      <c r="D41" s="35"/>
      <c r="E41" s="35"/>
      <c r="F41" s="35"/>
      <c r="G41" s="35"/>
      <c r="H41" s="35"/>
      <c r="I41" s="35"/>
      <c r="J41" s="35"/>
      <c r="K41" s="35"/>
      <c r="L41" s="35"/>
      <c r="M41" s="35"/>
      <c r="N41" s="35"/>
      <c r="O41" s="35"/>
    </row>
    <row r="42" spans="1:15" x14ac:dyDescent="0.25">
      <c r="A42" s="264"/>
      <c r="C42" s="35"/>
      <c r="D42" s="35"/>
      <c r="E42" s="35"/>
      <c r="F42" s="35"/>
      <c r="G42" s="35"/>
      <c r="H42" s="35"/>
      <c r="I42" s="35"/>
      <c r="J42" s="35"/>
      <c r="K42" s="35"/>
      <c r="L42" s="35"/>
      <c r="M42" s="35"/>
      <c r="N42" s="35"/>
      <c r="O42" s="35"/>
    </row>
    <row r="43" spans="1:15" x14ac:dyDescent="0.25">
      <c r="A43" s="264"/>
      <c r="C43" s="35"/>
      <c r="D43" s="35"/>
      <c r="E43" s="35"/>
      <c r="F43" s="35"/>
      <c r="G43" s="35"/>
      <c r="H43" s="35"/>
      <c r="I43" s="35"/>
      <c r="J43" s="35"/>
      <c r="K43" s="35"/>
      <c r="L43" s="35"/>
      <c r="M43" s="35"/>
      <c r="N43" s="35"/>
      <c r="O43" s="35"/>
    </row>
    <row r="44" spans="1:15" x14ac:dyDescent="0.25">
      <c r="A44" s="264"/>
      <c r="C44" s="35"/>
      <c r="D44" s="35"/>
      <c r="E44" s="35"/>
      <c r="F44" s="35"/>
      <c r="G44" s="35"/>
      <c r="H44" s="35"/>
      <c r="I44" s="35"/>
      <c r="J44" s="35"/>
      <c r="K44" s="35"/>
      <c r="L44" s="35"/>
      <c r="M44" s="35"/>
      <c r="N44" s="35"/>
      <c r="O44" s="35"/>
    </row>
    <row r="45" spans="1:15" x14ac:dyDescent="0.25">
      <c r="A45" s="264"/>
      <c r="C45" s="35"/>
      <c r="D45" s="35"/>
      <c r="E45" s="35"/>
      <c r="F45" s="35"/>
      <c r="G45" s="35"/>
      <c r="H45" s="35"/>
      <c r="I45" s="35"/>
      <c r="J45" s="35"/>
      <c r="K45" s="35"/>
      <c r="L45" s="35"/>
      <c r="M45" s="35"/>
      <c r="N45" s="35"/>
      <c r="O45" s="35"/>
    </row>
    <row r="46" spans="1:15" x14ac:dyDescent="0.25">
      <c r="A46" s="264"/>
      <c r="C46" s="35"/>
      <c r="D46" s="35"/>
      <c r="E46" s="35"/>
      <c r="F46" s="35"/>
      <c r="G46" s="35"/>
      <c r="H46" s="35"/>
      <c r="I46" s="35"/>
      <c r="J46" s="35"/>
      <c r="K46" s="35"/>
      <c r="L46" s="35"/>
      <c r="M46" s="35"/>
      <c r="N46" s="35"/>
      <c r="O46" s="35"/>
    </row>
    <row r="47" spans="1:15" x14ac:dyDescent="0.25">
      <c r="A47" s="264"/>
      <c r="C47" s="35"/>
      <c r="D47" s="35"/>
      <c r="E47" s="35"/>
      <c r="F47" s="35"/>
      <c r="G47" s="35"/>
      <c r="H47" s="35"/>
      <c r="I47" s="35"/>
      <c r="J47" s="35"/>
      <c r="K47" s="35"/>
      <c r="L47" s="35"/>
      <c r="M47" s="35"/>
      <c r="N47" s="35"/>
      <c r="O47" s="35"/>
    </row>
    <row r="48" spans="1:15" x14ac:dyDescent="0.25">
      <c r="A48" s="264"/>
      <c r="C48" s="35"/>
      <c r="D48" s="35"/>
      <c r="E48" s="35"/>
      <c r="F48" s="35"/>
      <c r="G48" s="35"/>
      <c r="H48" s="35"/>
      <c r="I48" s="35"/>
      <c r="J48" s="35"/>
      <c r="K48" s="35"/>
      <c r="L48" s="35"/>
      <c r="M48" s="35"/>
      <c r="N48" s="35"/>
      <c r="O48" s="35"/>
    </row>
    <row r="49" spans="3:15" x14ac:dyDescent="0.25">
      <c r="C49" s="35"/>
      <c r="D49" s="35"/>
      <c r="E49" s="35"/>
      <c r="F49" s="35"/>
      <c r="G49" s="35"/>
      <c r="H49" s="35"/>
      <c r="I49" s="35"/>
      <c r="J49" s="35"/>
      <c r="K49" s="35"/>
      <c r="L49" s="35"/>
      <c r="M49" s="35"/>
      <c r="N49" s="35"/>
      <c r="O49" s="35"/>
    </row>
    <row r="50" spans="3:15" x14ac:dyDescent="0.25">
      <c r="C50" s="35"/>
      <c r="D50" s="35"/>
      <c r="E50" s="35"/>
      <c r="F50" s="35"/>
      <c r="G50" s="35"/>
      <c r="H50" s="35"/>
      <c r="I50" s="35"/>
      <c r="J50" s="35"/>
      <c r="K50" s="35"/>
      <c r="L50" s="35"/>
      <c r="M50" s="35"/>
      <c r="N50" s="35"/>
      <c r="O50" s="35"/>
    </row>
    <row r="51" spans="3:15" x14ac:dyDescent="0.25">
      <c r="C51" s="35"/>
      <c r="D51" s="35"/>
      <c r="E51" s="35"/>
      <c r="F51" s="35"/>
      <c r="G51" s="35"/>
      <c r="H51" s="35"/>
      <c r="I51" s="35"/>
      <c r="J51" s="35"/>
      <c r="K51" s="35"/>
      <c r="L51" s="35"/>
      <c r="M51" s="35"/>
      <c r="N51" s="35"/>
      <c r="O51" s="35"/>
    </row>
    <row r="52" spans="3:15" x14ac:dyDescent="0.25">
      <c r="C52" s="35"/>
      <c r="D52" s="35"/>
      <c r="E52" s="35"/>
      <c r="F52" s="35"/>
      <c r="G52" s="35"/>
      <c r="H52" s="35"/>
      <c r="I52" s="35"/>
      <c r="J52" s="35"/>
      <c r="K52" s="35"/>
      <c r="L52" s="35"/>
      <c r="M52" s="35"/>
      <c r="N52" s="35"/>
      <c r="O52" s="35"/>
    </row>
    <row r="53" spans="3:15" x14ac:dyDescent="0.25">
      <c r="C53" s="35"/>
      <c r="D53" s="35"/>
      <c r="E53" s="35"/>
      <c r="F53" s="35"/>
      <c r="G53" s="35"/>
      <c r="H53" s="35"/>
      <c r="I53" s="35"/>
      <c r="J53" s="35"/>
      <c r="K53" s="35"/>
      <c r="L53" s="35"/>
      <c r="M53" s="35"/>
      <c r="N53" s="35"/>
      <c r="O53" s="35"/>
    </row>
    <row r="54" spans="3:15" x14ac:dyDescent="0.25">
      <c r="C54" s="35"/>
      <c r="D54" s="35"/>
      <c r="E54" s="35"/>
      <c r="F54" s="35"/>
      <c r="G54" s="35"/>
      <c r="H54" s="35"/>
      <c r="I54" s="35"/>
      <c r="J54" s="35"/>
      <c r="K54" s="35"/>
      <c r="L54" s="35"/>
      <c r="M54" s="35"/>
      <c r="N54" s="35"/>
      <c r="O54" s="35"/>
    </row>
    <row r="55" spans="3:15" x14ac:dyDescent="0.25">
      <c r="C55" s="35"/>
      <c r="D55" s="35"/>
      <c r="E55" s="35"/>
      <c r="F55" s="35"/>
      <c r="G55" s="35"/>
      <c r="H55" s="35"/>
      <c r="I55" s="35"/>
      <c r="J55" s="35"/>
      <c r="K55" s="35"/>
      <c r="L55" s="35"/>
      <c r="M55" s="35"/>
      <c r="N55" s="35"/>
      <c r="O55" s="35"/>
    </row>
    <row r="56" spans="3:15" x14ac:dyDescent="0.25">
      <c r="C56" s="35"/>
      <c r="D56" s="35"/>
      <c r="E56" s="35"/>
      <c r="F56" s="35"/>
      <c r="G56" s="35"/>
      <c r="H56" s="35"/>
      <c r="I56" s="35"/>
      <c r="J56" s="35"/>
      <c r="K56" s="35"/>
      <c r="L56" s="35"/>
      <c r="M56" s="35"/>
      <c r="N56" s="35"/>
      <c r="O56" s="35"/>
    </row>
    <row r="57" spans="3:15" x14ac:dyDescent="0.25">
      <c r="C57" s="35"/>
      <c r="D57" s="35"/>
      <c r="E57" s="35"/>
      <c r="F57" s="35"/>
      <c r="G57" s="35"/>
      <c r="H57" s="35"/>
      <c r="I57" s="35"/>
      <c r="J57" s="35"/>
      <c r="K57" s="35"/>
      <c r="L57" s="35"/>
      <c r="M57" s="35"/>
      <c r="N57" s="35"/>
      <c r="O57" s="35"/>
    </row>
    <row r="58" spans="3:15" x14ac:dyDescent="0.25">
      <c r="C58" s="35"/>
      <c r="D58" s="35"/>
      <c r="E58" s="35"/>
      <c r="F58" s="35"/>
      <c r="G58" s="35"/>
      <c r="H58" s="35"/>
      <c r="I58" s="35"/>
      <c r="J58" s="35"/>
      <c r="K58" s="35"/>
      <c r="L58" s="35"/>
      <c r="M58" s="35"/>
      <c r="N58" s="35"/>
      <c r="O58" s="35"/>
    </row>
    <row r="59" spans="3:15" x14ac:dyDescent="0.25">
      <c r="C59" s="35"/>
      <c r="D59" s="35"/>
      <c r="E59" s="35"/>
      <c r="F59" s="35"/>
      <c r="G59" s="35"/>
      <c r="H59" s="35"/>
      <c r="I59" s="35"/>
      <c r="J59" s="35"/>
      <c r="K59" s="35"/>
      <c r="L59" s="35"/>
      <c r="M59" s="35"/>
      <c r="N59" s="35"/>
      <c r="O59" s="35"/>
    </row>
    <row r="60" spans="3:15" x14ac:dyDescent="0.25">
      <c r="C60" s="35"/>
      <c r="D60" s="35"/>
      <c r="E60" s="35"/>
      <c r="F60" s="35"/>
      <c r="G60" s="35"/>
      <c r="H60" s="35"/>
      <c r="I60" s="35"/>
      <c r="J60" s="35"/>
      <c r="K60" s="35"/>
      <c r="L60" s="35"/>
      <c r="M60" s="35"/>
      <c r="N60" s="35"/>
      <c r="O60" s="35"/>
    </row>
    <row r="61" spans="3:15" x14ac:dyDescent="0.25">
      <c r="C61" s="35"/>
      <c r="D61" s="35"/>
      <c r="E61" s="35"/>
      <c r="F61" s="35"/>
      <c r="G61" s="35"/>
      <c r="H61" s="35"/>
      <c r="I61" s="35"/>
      <c r="J61" s="35"/>
      <c r="K61" s="35"/>
      <c r="L61" s="35"/>
      <c r="M61" s="35"/>
      <c r="N61" s="35"/>
      <c r="O61" s="35"/>
    </row>
    <row r="62" spans="3:15" x14ac:dyDescent="0.25">
      <c r="C62" s="35"/>
      <c r="D62" s="35"/>
      <c r="E62" s="35"/>
      <c r="F62" s="35"/>
      <c r="G62" s="35"/>
      <c r="H62" s="35"/>
      <c r="I62" s="35"/>
      <c r="J62" s="35"/>
      <c r="K62" s="35"/>
      <c r="L62" s="35"/>
      <c r="M62" s="35"/>
      <c r="N62" s="35"/>
      <c r="O62" s="35"/>
    </row>
    <row r="63" spans="3:15" x14ac:dyDescent="0.25">
      <c r="C63" s="35"/>
      <c r="D63" s="35"/>
      <c r="E63" s="35"/>
      <c r="F63" s="35"/>
      <c r="G63" s="35"/>
      <c r="H63" s="35"/>
      <c r="I63" s="35"/>
      <c r="J63" s="35"/>
      <c r="K63" s="35"/>
      <c r="L63" s="35"/>
      <c r="M63" s="35"/>
      <c r="N63" s="35"/>
      <c r="O63" s="35"/>
    </row>
    <row r="64" spans="3:15" x14ac:dyDescent="0.25">
      <c r="C64" s="35"/>
      <c r="D64" s="35"/>
      <c r="E64" s="35"/>
      <c r="F64" s="35"/>
      <c r="G64" s="35"/>
      <c r="H64" s="35"/>
      <c r="I64" s="35"/>
      <c r="J64" s="35"/>
      <c r="K64" s="35"/>
      <c r="L64" s="35"/>
      <c r="M64" s="35"/>
      <c r="N64" s="35"/>
      <c r="O64" s="35"/>
    </row>
    <row r="65" spans="3:15" x14ac:dyDescent="0.25">
      <c r="C65" s="35"/>
      <c r="D65" s="35"/>
      <c r="E65" s="35"/>
      <c r="F65" s="35"/>
      <c r="G65" s="35"/>
      <c r="H65" s="35"/>
      <c r="I65" s="35"/>
      <c r="J65" s="35"/>
      <c r="K65" s="35"/>
      <c r="L65" s="35"/>
      <c r="M65" s="35"/>
      <c r="N65" s="35"/>
      <c r="O65" s="35"/>
    </row>
    <row r="66" spans="3:15" x14ac:dyDescent="0.25">
      <c r="C66" s="35"/>
      <c r="D66" s="35"/>
      <c r="E66" s="35"/>
      <c r="F66" s="35"/>
      <c r="G66" s="35"/>
      <c r="H66" s="35"/>
      <c r="I66" s="35"/>
      <c r="J66" s="35"/>
      <c r="K66" s="35"/>
      <c r="L66" s="35"/>
      <c r="M66" s="35"/>
      <c r="N66" s="35"/>
      <c r="O66" s="35"/>
    </row>
    <row r="67" spans="3:15" x14ac:dyDescent="0.25">
      <c r="C67" s="35"/>
      <c r="D67" s="35"/>
      <c r="E67" s="35"/>
      <c r="F67" s="35"/>
      <c r="G67" s="35"/>
      <c r="H67" s="35"/>
      <c r="I67" s="35"/>
      <c r="J67" s="35"/>
      <c r="K67" s="35"/>
      <c r="L67" s="35"/>
      <c r="M67" s="35"/>
      <c r="N67" s="35"/>
      <c r="O67" s="35"/>
    </row>
    <row r="68" spans="3:15" x14ac:dyDescent="0.25">
      <c r="C68" s="35"/>
      <c r="D68" s="35"/>
      <c r="E68" s="35"/>
      <c r="F68" s="35"/>
      <c r="G68" s="35"/>
      <c r="H68" s="35"/>
      <c r="I68" s="35"/>
      <c r="J68" s="35"/>
      <c r="K68" s="35"/>
      <c r="L68" s="35"/>
      <c r="M68" s="35"/>
      <c r="N68" s="35"/>
      <c r="O68" s="35"/>
    </row>
    <row r="69" spans="3:15" x14ac:dyDescent="0.25">
      <c r="C69" s="35"/>
      <c r="D69" s="35"/>
      <c r="E69" s="35"/>
      <c r="F69" s="35"/>
      <c r="G69" s="35"/>
      <c r="H69" s="35"/>
      <c r="I69" s="35"/>
      <c r="J69" s="35"/>
      <c r="K69" s="35"/>
      <c r="L69" s="35"/>
      <c r="M69" s="35"/>
      <c r="N69" s="35"/>
      <c r="O69" s="35"/>
    </row>
    <row r="70" spans="3:15" x14ac:dyDescent="0.25">
      <c r="C70" s="35"/>
      <c r="D70" s="35"/>
      <c r="E70" s="35"/>
      <c r="F70" s="35"/>
      <c r="G70" s="35"/>
      <c r="H70" s="35"/>
      <c r="I70" s="35"/>
      <c r="J70" s="35"/>
      <c r="K70" s="35"/>
      <c r="L70" s="35"/>
      <c r="M70" s="35"/>
      <c r="N70" s="35"/>
      <c r="O70" s="35"/>
    </row>
    <row r="71" spans="3:15" x14ac:dyDescent="0.25">
      <c r="C71" s="35"/>
      <c r="D71" s="35"/>
      <c r="E71" s="35"/>
      <c r="F71" s="35"/>
      <c r="G71" s="35"/>
      <c r="H71" s="35"/>
      <c r="I71" s="35"/>
      <c r="J71" s="35"/>
      <c r="K71" s="35"/>
      <c r="L71" s="35"/>
      <c r="M71" s="35"/>
      <c r="N71" s="35"/>
      <c r="O71" s="35"/>
    </row>
    <row r="72" spans="3:15" x14ac:dyDescent="0.25">
      <c r="C72" s="35"/>
      <c r="D72" s="35"/>
      <c r="E72" s="35"/>
      <c r="F72" s="35"/>
      <c r="G72" s="35"/>
      <c r="H72" s="35"/>
      <c r="I72" s="35"/>
      <c r="J72" s="35"/>
      <c r="K72" s="35"/>
      <c r="L72" s="35"/>
      <c r="M72" s="35"/>
      <c r="N72" s="35"/>
      <c r="O72" s="35"/>
    </row>
    <row r="73" spans="3:15" x14ac:dyDescent="0.25">
      <c r="C73" s="35"/>
      <c r="D73" s="35"/>
      <c r="E73" s="35"/>
      <c r="F73" s="35"/>
      <c r="G73" s="35"/>
      <c r="H73" s="35"/>
      <c r="I73" s="35"/>
      <c r="J73" s="35"/>
      <c r="K73" s="35"/>
      <c r="L73" s="35"/>
      <c r="M73" s="35"/>
      <c r="N73" s="35"/>
      <c r="O73" s="35"/>
    </row>
    <row r="74" spans="3:15" x14ac:dyDescent="0.25">
      <c r="C74" s="35"/>
      <c r="D74" s="35"/>
      <c r="E74" s="35"/>
      <c r="F74" s="35"/>
      <c r="G74" s="35"/>
      <c r="H74" s="35"/>
      <c r="I74" s="35"/>
      <c r="J74" s="35"/>
      <c r="K74" s="35"/>
      <c r="L74" s="35"/>
      <c r="M74" s="35"/>
      <c r="N74" s="35"/>
      <c r="O74" s="35"/>
    </row>
    <row r="75" spans="3:15" x14ac:dyDescent="0.25">
      <c r="C75" s="35"/>
      <c r="D75" s="35"/>
      <c r="E75" s="35"/>
      <c r="F75" s="35"/>
      <c r="G75" s="35"/>
      <c r="H75" s="35"/>
      <c r="I75" s="35"/>
      <c r="J75" s="35"/>
      <c r="K75" s="35"/>
      <c r="L75" s="35"/>
      <c r="M75" s="35"/>
      <c r="N75" s="35"/>
      <c r="O75" s="35"/>
    </row>
    <row r="76" spans="3:15" x14ac:dyDescent="0.25">
      <c r="C76" s="35"/>
      <c r="D76" s="35"/>
      <c r="E76" s="35"/>
      <c r="F76" s="35"/>
      <c r="G76" s="35"/>
      <c r="H76" s="35"/>
      <c r="I76" s="35"/>
      <c r="J76" s="35"/>
      <c r="K76" s="35"/>
      <c r="L76" s="35"/>
      <c r="M76" s="35"/>
      <c r="N76" s="35"/>
      <c r="O76" s="35"/>
    </row>
    <row r="77" spans="3:15" x14ac:dyDescent="0.25">
      <c r="C77" s="35"/>
      <c r="D77" s="35"/>
      <c r="E77" s="35"/>
      <c r="F77" s="35"/>
      <c r="G77" s="35"/>
      <c r="H77" s="35"/>
      <c r="I77" s="35"/>
      <c r="J77" s="35"/>
      <c r="K77" s="35"/>
      <c r="L77" s="35"/>
      <c r="M77" s="35"/>
      <c r="N77" s="35"/>
      <c r="O77" s="35"/>
    </row>
    <row r="78" spans="3:15" x14ac:dyDescent="0.25">
      <c r="C78" s="35"/>
      <c r="D78" s="35"/>
      <c r="E78" s="35"/>
      <c r="F78" s="35"/>
      <c r="G78" s="35"/>
      <c r="H78" s="35"/>
      <c r="I78" s="35"/>
      <c r="J78" s="35"/>
      <c r="K78" s="35"/>
      <c r="L78" s="35"/>
      <c r="M78" s="35"/>
      <c r="N78" s="35"/>
      <c r="O78" s="35"/>
    </row>
    <row r="79" spans="3:15" x14ac:dyDescent="0.25">
      <c r="C79" s="35"/>
      <c r="D79" s="35"/>
      <c r="E79" s="35"/>
      <c r="F79" s="35"/>
      <c r="G79" s="35"/>
      <c r="H79" s="35"/>
      <c r="I79" s="35"/>
      <c r="J79" s="35"/>
      <c r="K79" s="35"/>
      <c r="L79" s="35"/>
      <c r="M79" s="35"/>
      <c r="N79" s="35"/>
      <c r="O79" s="35"/>
    </row>
    <row r="80" spans="3:15" x14ac:dyDescent="0.25">
      <c r="C80" s="35"/>
      <c r="D80" s="35"/>
      <c r="E80" s="35"/>
      <c r="F80" s="35"/>
      <c r="G80" s="35"/>
      <c r="H80" s="35"/>
      <c r="I80" s="35"/>
      <c r="J80" s="35"/>
      <c r="K80" s="35"/>
      <c r="L80" s="35"/>
      <c r="M80" s="35"/>
      <c r="N80" s="35"/>
      <c r="O80" s="35"/>
    </row>
    <row r="81" spans="3:15" x14ac:dyDescent="0.25">
      <c r="C81" s="35"/>
      <c r="D81" s="35"/>
      <c r="E81" s="35"/>
      <c r="F81" s="35"/>
      <c r="G81" s="35"/>
      <c r="H81" s="35"/>
      <c r="I81" s="35"/>
      <c r="J81" s="35"/>
      <c r="K81" s="35"/>
      <c r="L81" s="35"/>
      <c r="M81" s="35"/>
      <c r="N81" s="35"/>
      <c r="O81" s="35"/>
    </row>
    <row r="82" spans="3:15" x14ac:dyDescent="0.25">
      <c r="C82" s="35"/>
      <c r="D82" s="35"/>
      <c r="E82" s="35"/>
      <c r="F82" s="35"/>
      <c r="G82" s="35"/>
      <c r="H82" s="35"/>
      <c r="I82" s="35"/>
      <c r="J82" s="35"/>
      <c r="K82" s="35"/>
      <c r="L82" s="35"/>
      <c r="M82" s="35"/>
      <c r="N82" s="35"/>
      <c r="O82" s="35"/>
    </row>
    <row r="83" spans="3:15" x14ac:dyDescent="0.25">
      <c r="C83" s="35"/>
      <c r="D83" s="35"/>
      <c r="E83" s="35"/>
      <c r="F83" s="35"/>
      <c r="G83" s="35"/>
      <c r="H83" s="35"/>
      <c r="I83" s="35"/>
      <c r="J83" s="35"/>
      <c r="K83" s="35"/>
      <c r="L83" s="35"/>
      <c r="M83" s="35"/>
      <c r="N83" s="35"/>
      <c r="O83" s="35"/>
    </row>
    <row r="84" spans="3:15" x14ac:dyDescent="0.25">
      <c r="C84" s="35"/>
      <c r="D84" s="35"/>
      <c r="E84" s="35"/>
      <c r="F84" s="35"/>
      <c r="G84" s="35"/>
      <c r="H84" s="35"/>
      <c r="I84" s="35"/>
      <c r="J84" s="35"/>
      <c r="K84" s="35"/>
      <c r="L84" s="35"/>
      <c r="M84" s="35"/>
      <c r="N84" s="35"/>
      <c r="O84" s="35"/>
    </row>
    <row r="85" spans="3:15" x14ac:dyDescent="0.25">
      <c r="C85" s="35"/>
      <c r="D85" s="35"/>
      <c r="E85" s="35"/>
      <c r="F85" s="35"/>
      <c r="G85" s="35"/>
      <c r="H85" s="35"/>
      <c r="I85" s="35"/>
      <c r="J85" s="35"/>
      <c r="K85" s="35"/>
      <c r="L85" s="35"/>
      <c r="M85" s="35"/>
      <c r="N85" s="35"/>
      <c r="O85" s="35"/>
    </row>
    <row r="86" spans="3:15" x14ac:dyDescent="0.25">
      <c r="C86" s="35"/>
      <c r="D86" s="35"/>
      <c r="E86" s="35"/>
      <c r="F86" s="35"/>
      <c r="G86" s="35"/>
      <c r="H86" s="35"/>
      <c r="I86" s="35"/>
      <c r="J86" s="35"/>
      <c r="K86" s="35"/>
      <c r="L86" s="35"/>
      <c r="M86" s="35"/>
      <c r="N86" s="35"/>
      <c r="O86" s="35"/>
    </row>
    <row r="87" spans="3:15" x14ac:dyDescent="0.25">
      <c r="C87" s="35"/>
      <c r="D87" s="35"/>
      <c r="E87" s="35"/>
      <c r="F87" s="35"/>
      <c r="G87" s="35"/>
      <c r="H87" s="35"/>
      <c r="I87" s="35"/>
      <c r="J87" s="35"/>
      <c r="K87" s="35"/>
      <c r="L87" s="35"/>
      <c r="M87" s="35"/>
      <c r="N87" s="35"/>
      <c r="O87" s="35"/>
    </row>
    <row r="88" spans="3:15" x14ac:dyDescent="0.25">
      <c r="C88" s="35"/>
      <c r="D88" s="35"/>
      <c r="E88" s="35"/>
      <c r="F88" s="35"/>
      <c r="G88" s="35"/>
      <c r="H88" s="35"/>
      <c r="I88" s="35"/>
      <c r="J88" s="35"/>
      <c r="K88" s="35"/>
      <c r="L88" s="35"/>
      <c r="M88" s="35"/>
      <c r="N88" s="35"/>
      <c r="O88" s="35"/>
    </row>
    <row r="89" spans="3:15" x14ac:dyDescent="0.25">
      <c r="C89" s="35"/>
      <c r="D89" s="35"/>
      <c r="E89" s="35"/>
      <c r="F89" s="35"/>
      <c r="G89" s="35"/>
      <c r="H89" s="35"/>
      <c r="I89" s="35"/>
      <c r="J89" s="35"/>
      <c r="K89" s="35"/>
      <c r="L89" s="35"/>
      <c r="M89" s="35"/>
      <c r="N89" s="35"/>
      <c r="O89" s="35"/>
    </row>
    <row r="90" spans="3:15" x14ac:dyDescent="0.25">
      <c r="C90" s="35"/>
      <c r="D90" s="35"/>
      <c r="E90" s="35"/>
      <c r="F90" s="35"/>
      <c r="G90" s="35"/>
      <c r="H90" s="35"/>
      <c r="I90" s="35"/>
      <c r="J90" s="35"/>
      <c r="K90" s="35"/>
      <c r="L90" s="35"/>
      <c r="M90" s="35"/>
      <c r="N90" s="35"/>
      <c r="O90" s="35"/>
    </row>
    <row r="91" spans="3:15" x14ac:dyDescent="0.25">
      <c r="C91" s="35"/>
      <c r="D91" s="35"/>
      <c r="E91" s="35"/>
      <c r="F91" s="35"/>
      <c r="G91" s="35"/>
      <c r="H91" s="35"/>
      <c r="I91" s="35"/>
      <c r="J91" s="35"/>
      <c r="K91" s="35"/>
      <c r="L91" s="35"/>
      <c r="M91" s="35"/>
      <c r="N91" s="35"/>
      <c r="O91" s="35"/>
    </row>
    <row r="92" spans="3:15" x14ac:dyDescent="0.25">
      <c r="C92" s="35"/>
      <c r="D92" s="35"/>
      <c r="E92" s="35"/>
      <c r="F92" s="35"/>
      <c r="G92" s="35"/>
      <c r="H92" s="35"/>
      <c r="I92" s="35"/>
      <c r="J92" s="35"/>
      <c r="K92" s="35"/>
      <c r="L92" s="35"/>
      <c r="M92" s="35"/>
      <c r="N92" s="35"/>
      <c r="O92" s="35"/>
    </row>
    <row r="93" spans="3:15" x14ac:dyDescent="0.25">
      <c r="C93" s="35"/>
      <c r="D93" s="35"/>
      <c r="E93" s="35"/>
      <c r="F93" s="35"/>
      <c r="G93" s="35"/>
      <c r="H93" s="35"/>
      <c r="I93" s="35"/>
      <c r="J93" s="35"/>
      <c r="K93" s="35"/>
      <c r="L93" s="35"/>
      <c r="M93" s="35"/>
      <c r="N93" s="35"/>
      <c r="O93" s="35"/>
    </row>
    <row r="94" spans="3:15" x14ac:dyDescent="0.25">
      <c r="C94" s="35"/>
      <c r="D94" s="35"/>
      <c r="E94" s="35"/>
      <c r="F94" s="35"/>
      <c r="G94" s="35"/>
      <c r="H94" s="35"/>
      <c r="I94" s="35"/>
      <c r="J94" s="35"/>
      <c r="K94" s="35"/>
      <c r="L94" s="35"/>
      <c r="M94" s="35"/>
      <c r="N94" s="35"/>
      <c r="O94" s="35"/>
    </row>
    <row r="95" spans="3:15" x14ac:dyDescent="0.25">
      <c r="C95" s="35"/>
      <c r="D95" s="35"/>
      <c r="E95" s="35"/>
      <c r="F95" s="35"/>
      <c r="G95" s="35"/>
      <c r="H95" s="35"/>
      <c r="I95" s="35"/>
      <c r="J95" s="35"/>
      <c r="K95" s="35"/>
      <c r="L95" s="35"/>
      <c r="M95" s="35"/>
      <c r="N95" s="35"/>
      <c r="O95" s="35"/>
    </row>
    <row r="96" spans="3:15" x14ac:dyDescent="0.25">
      <c r="C96" s="35"/>
      <c r="D96" s="35"/>
      <c r="E96" s="35"/>
      <c r="F96" s="35"/>
      <c r="G96" s="35"/>
      <c r="H96" s="35"/>
      <c r="I96" s="35"/>
      <c r="J96" s="35"/>
      <c r="K96" s="35"/>
      <c r="L96" s="35"/>
      <c r="M96" s="35"/>
      <c r="N96" s="35"/>
      <c r="O96" s="35"/>
    </row>
    <row r="97" spans="3:15" x14ac:dyDescent="0.25">
      <c r="C97" s="35"/>
      <c r="D97" s="35"/>
      <c r="E97" s="35"/>
      <c r="F97" s="35"/>
      <c r="G97" s="35"/>
      <c r="H97" s="35"/>
      <c r="I97" s="35"/>
      <c r="J97" s="35"/>
      <c r="K97" s="35"/>
      <c r="L97" s="35"/>
      <c r="M97" s="35"/>
      <c r="N97" s="35"/>
      <c r="O97" s="35"/>
    </row>
    <row r="98" spans="3:15" x14ac:dyDescent="0.25">
      <c r="C98" s="35"/>
      <c r="D98" s="35"/>
      <c r="E98" s="35"/>
      <c r="F98" s="35"/>
      <c r="G98" s="35"/>
      <c r="H98" s="35"/>
      <c r="I98" s="35"/>
      <c r="J98" s="35"/>
      <c r="K98" s="35"/>
      <c r="L98" s="35"/>
      <c r="M98" s="35"/>
      <c r="N98" s="35"/>
      <c r="O98" s="35"/>
    </row>
    <row r="99" spans="3:15" x14ac:dyDescent="0.25">
      <c r="C99" s="35"/>
      <c r="D99" s="35"/>
      <c r="E99" s="35"/>
      <c r="F99" s="35"/>
      <c r="G99" s="35"/>
      <c r="H99" s="35"/>
      <c r="I99" s="35"/>
      <c r="J99" s="35"/>
      <c r="K99" s="35"/>
      <c r="L99" s="35"/>
      <c r="M99" s="35"/>
      <c r="N99" s="35"/>
      <c r="O99" s="35"/>
    </row>
    <row r="100" spans="3:15" x14ac:dyDescent="0.25">
      <c r="C100" s="35"/>
      <c r="D100" s="35"/>
      <c r="E100" s="35"/>
      <c r="F100" s="35"/>
      <c r="G100" s="35"/>
      <c r="H100" s="35"/>
      <c r="I100" s="35"/>
      <c r="J100" s="35"/>
      <c r="K100" s="35"/>
      <c r="L100" s="35"/>
      <c r="M100" s="35"/>
      <c r="N100" s="35"/>
      <c r="O100" s="35"/>
    </row>
    <row r="101" spans="3:15" x14ac:dyDescent="0.25">
      <c r="C101" s="35"/>
      <c r="D101" s="35"/>
      <c r="E101" s="35"/>
      <c r="F101" s="35"/>
      <c r="G101" s="35"/>
      <c r="H101" s="35"/>
      <c r="I101" s="35"/>
      <c r="J101" s="35"/>
      <c r="K101" s="35"/>
      <c r="L101" s="35"/>
      <c r="M101" s="35"/>
      <c r="N101" s="35"/>
      <c r="O101" s="35"/>
    </row>
    <row r="102" spans="3:15" x14ac:dyDescent="0.25">
      <c r="C102" s="35"/>
      <c r="D102" s="35"/>
      <c r="E102" s="35"/>
      <c r="F102" s="35"/>
      <c r="G102" s="35"/>
      <c r="H102" s="35"/>
      <c r="I102" s="35"/>
      <c r="J102" s="35"/>
      <c r="K102" s="35"/>
      <c r="L102" s="35"/>
      <c r="M102" s="35"/>
      <c r="N102" s="35"/>
      <c r="O102" s="35"/>
    </row>
    <row r="103" spans="3:15" x14ac:dyDescent="0.25">
      <c r="C103" s="35"/>
      <c r="D103" s="35"/>
      <c r="E103" s="35"/>
      <c r="F103" s="35"/>
      <c r="G103" s="35"/>
      <c r="H103" s="35"/>
      <c r="I103" s="35"/>
      <c r="J103" s="35"/>
      <c r="K103" s="35"/>
      <c r="L103" s="35"/>
      <c r="M103" s="35"/>
      <c r="N103" s="35"/>
      <c r="O103" s="35"/>
    </row>
    <row r="104" spans="3:15" x14ac:dyDescent="0.25">
      <c r="C104" s="35"/>
      <c r="D104" s="35"/>
      <c r="E104" s="35"/>
      <c r="F104" s="35"/>
      <c r="G104" s="35"/>
      <c r="H104" s="35"/>
      <c r="I104" s="35"/>
      <c r="J104" s="35"/>
      <c r="K104" s="35"/>
      <c r="L104" s="35"/>
      <c r="M104" s="35"/>
      <c r="N104" s="35"/>
      <c r="O104" s="35"/>
    </row>
    <row r="105" spans="3:15" x14ac:dyDescent="0.25">
      <c r="C105" s="35"/>
      <c r="D105" s="35"/>
      <c r="E105" s="35"/>
      <c r="F105" s="35"/>
      <c r="G105" s="35"/>
      <c r="H105" s="35"/>
      <c r="I105" s="35"/>
      <c r="J105" s="35"/>
      <c r="K105" s="35"/>
      <c r="L105" s="35"/>
      <c r="M105" s="35"/>
      <c r="N105" s="35"/>
      <c r="O105" s="35"/>
    </row>
    <row r="106" spans="3:15" x14ac:dyDescent="0.25">
      <c r="C106" s="35"/>
      <c r="D106" s="35"/>
      <c r="E106" s="35"/>
      <c r="F106" s="35"/>
      <c r="G106" s="35"/>
      <c r="H106" s="35"/>
      <c r="I106" s="35"/>
      <c r="J106" s="35"/>
      <c r="K106" s="35"/>
      <c r="L106" s="35"/>
      <c r="M106" s="35"/>
      <c r="N106" s="35"/>
      <c r="O106" s="35"/>
    </row>
    <row r="107" spans="3:15" x14ac:dyDescent="0.25">
      <c r="C107" s="35"/>
      <c r="D107" s="35"/>
      <c r="E107" s="35"/>
      <c r="F107" s="35"/>
      <c r="G107" s="35"/>
      <c r="H107" s="35"/>
      <c r="I107" s="35"/>
      <c r="J107" s="35"/>
      <c r="K107" s="35"/>
      <c r="L107" s="35"/>
      <c r="M107" s="35"/>
      <c r="N107" s="35"/>
      <c r="O107" s="35"/>
    </row>
    <row r="108" spans="3:15" x14ac:dyDescent="0.25">
      <c r="C108" s="35"/>
      <c r="D108" s="35"/>
      <c r="E108" s="35"/>
      <c r="F108" s="35"/>
      <c r="G108" s="35"/>
      <c r="H108" s="35"/>
      <c r="I108" s="35"/>
      <c r="J108" s="35"/>
      <c r="K108" s="35"/>
      <c r="L108" s="35"/>
      <c r="M108" s="35"/>
      <c r="N108" s="35"/>
      <c r="O108" s="35"/>
    </row>
    <row r="109" spans="3:15" x14ac:dyDescent="0.25">
      <c r="C109" s="35"/>
      <c r="D109" s="35"/>
      <c r="E109" s="35"/>
      <c r="F109" s="35"/>
      <c r="G109" s="35"/>
      <c r="H109" s="35"/>
      <c r="I109" s="35"/>
      <c r="J109" s="35"/>
      <c r="K109" s="35"/>
      <c r="L109" s="35"/>
      <c r="M109" s="35"/>
      <c r="N109" s="35"/>
      <c r="O109" s="35"/>
    </row>
    <row r="110" spans="3:15" x14ac:dyDescent="0.25">
      <c r="C110" s="35"/>
      <c r="D110" s="35"/>
      <c r="E110" s="35"/>
      <c r="F110" s="35"/>
      <c r="G110" s="35"/>
      <c r="H110" s="35"/>
      <c r="I110" s="35"/>
      <c r="J110" s="35"/>
      <c r="K110" s="35"/>
      <c r="L110" s="35"/>
      <c r="M110" s="35"/>
      <c r="N110" s="35"/>
      <c r="O110" s="35"/>
    </row>
    <row r="111" spans="3:15" x14ac:dyDescent="0.25">
      <c r="C111" s="35"/>
      <c r="D111" s="35"/>
      <c r="E111" s="35"/>
      <c r="F111" s="35"/>
      <c r="G111" s="35"/>
      <c r="H111" s="35"/>
      <c r="I111" s="35"/>
      <c r="J111" s="35"/>
      <c r="K111" s="35"/>
      <c r="L111" s="35"/>
      <c r="M111" s="35"/>
      <c r="N111" s="35"/>
      <c r="O111" s="35"/>
    </row>
    <row r="112" spans="3:15" x14ac:dyDescent="0.25">
      <c r="C112" s="35"/>
      <c r="D112" s="35"/>
      <c r="E112" s="35"/>
      <c r="F112" s="35"/>
      <c r="G112" s="35"/>
      <c r="H112" s="35"/>
      <c r="I112" s="35"/>
      <c r="J112" s="35"/>
      <c r="K112" s="35"/>
      <c r="L112" s="35"/>
      <c r="M112" s="35"/>
      <c r="N112" s="35"/>
      <c r="O112" s="35"/>
    </row>
    <row r="113" spans="3:15" x14ac:dyDescent="0.25">
      <c r="C113" s="35"/>
      <c r="D113" s="35"/>
      <c r="E113" s="35"/>
      <c r="F113" s="35"/>
      <c r="G113" s="35"/>
      <c r="H113" s="35"/>
      <c r="I113" s="35"/>
      <c r="J113" s="35"/>
      <c r="K113" s="35"/>
      <c r="L113" s="35"/>
      <c r="M113" s="35"/>
      <c r="N113" s="35"/>
      <c r="O113" s="35"/>
    </row>
    <row r="114" spans="3:15" x14ac:dyDescent="0.25">
      <c r="C114" s="35"/>
      <c r="D114" s="35"/>
      <c r="E114" s="35"/>
      <c r="F114" s="35"/>
      <c r="G114" s="35"/>
      <c r="H114" s="35"/>
      <c r="I114" s="35"/>
      <c r="J114" s="35"/>
      <c r="K114" s="35"/>
      <c r="L114" s="35"/>
      <c r="M114" s="35"/>
      <c r="N114" s="35"/>
      <c r="O114" s="35"/>
    </row>
    <row r="115" spans="3:15" x14ac:dyDescent="0.25">
      <c r="C115" s="35"/>
      <c r="D115" s="35"/>
      <c r="E115" s="35"/>
      <c r="F115" s="35"/>
      <c r="G115" s="35"/>
      <c r="H115" s="35"/>
      <c r="I115" s="35"/>
      <c r="J115" s="35"/>
      <c r="K115" s="35"/>
      <c r="L115" s="35"/>
      <c r="M115" s="35"/>
      <c r="N115" s="35"/>
      <c r="O115" s="35"/>
    </row>
    <row r="116" spans="3:15" x14ac:dyDescent="0.25">
      <c r="C116" s="35"/>
      <c r="D116" s="35"/>
      <c r="E116" s="35"/>
      <c r="F116" s="35"/>
      <c r="G116" s="35"/>
      <c r="H116" s="35"/>
      <c r="I116" s="35"/>
      <c r="J116" s="35"/>
      <c r="K116" s="35"/>
      <c r="L116" s="35"/>
      <c r="M116" s="35"/>
      <c r="N116" s="35"/>
      <c r="O116" s="35"/>
    </row>
    <row r="117" spans="3:15" x14ac:dyDescent="0.25">
      <c r="C117" s="35"/>
      <c r="D117" s="35"/>
      <c r="E117" s="35"/>
      <c r="F117" s="35"/>
      <c r="G117" s="35"/>
      <c r="H117" s="35"/>
      <c r="I117" s="35"/>
      <c r="J117" s="35"/>
      <c r="K117" s="35"/>
      <c r="L117" s="35"/>
      <c r="M117" s="35"/>
      <c r="N117" s="35"/>
      <c r="O117" s="35"/>
    </row>
    <row r="118" spans="3:15" x14ac:dyDescent="0.25">
      <c r="C118" s="35"/>
      <c r="D118" s="35"/>
      <c r="E118" s="35"/>
      <c r="F118" s="35"/>
      <c r="G118" s="35"/>
      <c r="H118" s="35"/>
      <c r="I118" s="35"/>
      <c r="J118" s="35"/>
      <c r="K118" s="35"/>
      <c r="L118" s="35"/>
      <c r="M118" s="35"/>
      <c r="N118" s="35"/>
      <c r="O118" s="35"/>
    </row>
    <row r="119" spans="3:15" x14ac:dyDescent="0.25">
      <c r="C119" s="35"/>
      <c r="D119" s="35"/>
      <c r="E119" s="35"/>
      <c r="F119" s="35"/>
      <c r="G119" s="35"/>
      <c r="H119" s="35"/>
      <c r="I119" s="35"/>
      <c r="J119" s="35"/>
      <c r="K119" s="35"/>
      <c r="L119" s="35"/>
      <c r="M119" s="35"/>
      <c r="N119" s="35"/>
      <c r="O119" s="35"/>
    </row>
    <row r="120" spans="3:15" x14ac:dyDescent="0.25">
      <c r="C120" s="35"/>
      <c r="D120" s="35"/>
      <c r="E120" s="35"/>
      <c r="F120" s="35"/>
      <c r="G120" s="35"/>
      <c r="H120" s="35"/>
      <c r="I120" s="35"/>
      <c r="J120" s="35"/>
      <c r="K120" s="35"/>
      <c r="L120" s="35"/>
      <c r="M120" s="35"/>
      <c r="N120" s="35"/>
      <c r="O120" s="35"/>
    </row>
    <row r="121" spans="3:15" x14ac:dyDescent="0.25">
      <c r="C121" s="35"/>
      <c r="D121" s="35"/>
      <c r="E121" s="35"/>
      <c r="F121" s="35"/>
      <c r="G121" s="35"/>
      <c r="H121" s="35"/>
      <c r="I121" s="35"/>
      <c r="J121" s="35"/>
      <c r="K121" s="35"/>
      <c r="L121" s="35"/>
      <c r="M121" s="35"/>
      <c r="N121" s="35"/>
      <c r="O121" s="35"/>
    </row>
    <row r="122" spans="3:15" x14ac:dyDescent="0.25">
      <c r="C122" s="35"/>
      <c r="D122" s="35"/>
      <c r="E122" s="35"/>
      <c r="F122" s="35"/>
      <c r="G122" s="35"/>
      <c r="H122" s="35"/>
      <c r="I122" s="35"/>
      <c r="J122" s="35"/>
      <c r="K122" s="35"/>
      <c r="L122" s="35"/>
      <c r="M122" s="35"/>
      <c r="N122" s="35"/>
      <c r="O122" s="35"/>
    </row>
    <row r="123" spans="3:15" x14ac:dyDescent="0.25">
      <c r="C123" s="35"/>
      <c r="D123" s="35"/>
      <c r="E123" s="35"/>
      <c r="F123" s="35"/>
      <c r="G123" s="35"/>
      <c r="H123" s="35"/>
      <c r="I123" s="35"/>
      <c r="J123" s="35"/>
      <c r="K123" s="35"/>
      <c r="L123" s="35"/>
      <c r="M123" s="35"/>
      <c r="N123" s="35"/>
      <c r="O123" s="35"/>
    </row>
    <row r="124" spans="3:15" x14ac:dyDescent="0.25">
      <c r="C124" s="35"/>
      <c r="D124" s="35"/>
      <c r="E124" s="35"/>
      <c r="F124" s="35"/>
      <c r="G124" s="35"/>
      <c r="H124" s="35"/>
      <c r="I124" s="35"/>
      <c r="J124" s="35"/>
      <c r="K124" s="35"/>
      <c r="L124" s="35"/>
      <c r="M124" s="35"/>
      <c r="N124" s="35"/>
      <c r="O124" s="35"/>
    </row>
    <row r="125" spans="3:15" x14ac:dyDescent="0.25">
      <c r="C125" s="35"/>
      <c r="D125" s="35"/>
      <c r="E125" s="35"/>
      <c r="F125" s="35"/>
      <c r="G125" s="35"/>
      <c r="H125" s="35"/>
      <c r="I125" s="35"/>
      <c r="J125" s="35"/>
      <c r="K125" s="35"/>
      <c r="L125" s="35"/>
      <c r="M125" s="35"/>
      <c r="N125" s="35"/>
      <c r="O125" s="35"/>
    </row>
    <row r="126" spans="3:15" x14ac:dyDescent="0.25">
      <c r="C126" s="35"/>
      <c r="D126" s="35"/>
      <c r="E126" s="35"/>
      <c r="F126" s="35"/>
      <c r="G126" s="35"/>
      <c r="H126" s="35"/>
      <c r="I126" s="35"/>
      <c r="J126" s="35"/>
      <c r="K126" s="35"/>
      <c r="L126" s="35"/>
      <c r="M126" s="35"/>
      <c r="N126" s="35"/>
      <c r="O126" s="35"/>
    </row>
    <row r="127" spans="3:15" x14ac:dyDescent="0.25">
      <c r="C127" s="35"/>
      <c r="D127" s="35"/>
      <c r="E127" s="35"/>
      <c r="F127" s="35"/>
      <c r="G127" s="35"/>
      <c r="H127" s="35"/>
      <c r="I127" s="35"/>
      <c r="J127" s="35"/>
      <c r="K127" s="35"/>
      <c r="L127" s="35"/>
      <c r="M127" s="35"/>
      <c r="N127" s="35"/>
      <c r="O127" s="35"/>
    </row>
    <row r="128" spans="3:15" x14ac:dyDescent="0.25">
      <c r="C128" s="35"/>
      <c r="D128" s="35"/>
      <c r="E128" s="35"/>
      <c r="F128" s="35"/>
      <c r="G128" s="35"/>
      <c r="H128" s="35"/>
      <c r="I128" s="35"/>
      <c r="J128" s="35"/>
      <c r="K128" s="35"/>
      <c r="L128" s="35"/>
      <c r="M128" s="35"/>
      <c r="N128" s="35"/>
      <c r="O128" s="35"/>
    </row>
    <row r="129" spans="3:15" x14ac:dyDescent="0.25">
      <c r="C129" s="35"/>
      <c r="D129" s="35"/>
      <c r="E129" s="35"/>
      <c r="F129" s="35"/>
      <c r="G129" s="35"/>
      <c r="H129" s="35"/>
      <c r="I129" s="35"/>
      <c r="J129" s="35"/>
      <c r="K129" s="35"/>
      <c r="L129" s="35"/>
      <c r="M129" s="35"/>
      <c r="N129" s="35"/>
      <c r="O129" s="35"/>
    </row>
    <row r="130" spans="3:15" x14ac:dyDescent="0.25">
      <c r="C130" s="35"/>
      <c r="D130" s="35"/>
      <c r="E130" s="35"/>
      <c r="F130" s="35"/>
      <c r="G130" s="35"/>
      <c r="H130" s="35"/>
      <c r="I130" s="35"/>
      <c r="J130" s="35"/>
      <c r="K130" s="35"/>
      <c r="L130" s="35"/>
      <c r="M130" s="35"/>
      <c r="N130" s="35"/>
      <c r="O130" s="35"/>
    </row>
    <row r="131" spans="3:15" x14ac:dyDescent="0.25">
      <c r="C131" s="35"/>
      <c r="D131" s="35"/>
      <c r="E131" s="35"/>
      <c r="F131" s="35"/>
      <c r="G131" s="35"/>
      <c r="H131" s="35"/>
      <c r="I131" s="35"/>
      <c r="J131" s="35"/>
      <c r="K131" s="35"/>
      <c r="L131" s="35"/>
      <c r="M131" s="35"/>
      <c r="N131" s="35"/>
      <c r="O131" s="35"/>
    </row>
    <row r="132" spans="3:15" x14ac:dyDescent="0.25">
      <c r="C132" s="35"/>
      <c r="D132" s="35"/>
      <c r="E132" s="35"/>
      <c r="F132" s="35"/>
      <c r="G132" s="35"/>
      <c r="H132" s="35"/>
      <c r="I132" s="35"/>
      <c r="J132" s="35"/>
      <c r="K132" s="35"/>
      <c r="L132" s="35"/>
      <c r="M132" s="35"/>
      <c r="N132" s="35"/>
      <c r="O132" s="35"/>
    </row>
    <row r="133" spans="3:15" x14ac:dyDescent="0.25">
      <c r="C133" s="35"/>
      <c r="D133" s="35"/>
      <c r="E133" s="35"/>
      <c r="F133" s="35"/>
      <c r="G133" s="35"/>
      <c r="H133" s="35"/>
      <c r="I133" s="35"/>
      <c r="J133" s="35"/>
      <c r="K133" s="35"/>
      <c r="L133" s="35"/>
      <c r="M133" s="35"/>
      <c r="N133" s="35"/>
      <c r="O133" s="35"/>
    </row>
    <row r="134" spans="3:15" x14ac:dyDescent="0.25">
      <c r="C134" s="35"/>
      <c r="D134" s="35"/>
      <c r="E134" s="35"/>
      <c r="F134" s="35"/>
      <c r="G134" s="35"/>
      <c r="H134" s="35"/>
      <c r="I134" s="35"/>
      <c r="J134" s="35"/>
      <c r="K134" s="35"/>
      <c r="L134" s="35"/>
      <c r="M134" s="35"/>
      <c r="N134" s="35"/>
      <c r="O134" s="35"/>
    </row>
    <row r="135" spans="3:15" x14ac:dyDescent="0.25">
      <c r="C135" s="35"/>
      <c r="D135" s="35"/>
      <c r="E135" s="35"/>
      <c r="F135" s="35"/>
      <c r="G135" s="35"/>
      <c r="H135" s="35"/>
      <c r="I135" s="35"/>
      <c r="J135" s="35"/>
      <c r="K135" s="35"/>
      <c r="L135" s="35"/>
      <c r="M135" s="35"/>
      <c r="N135" s="35"/>
      <c r="O135" s="35"/>
    </row>
    <row r="136" spans="3:15" x14ac:dyDescent="0.25">
      <c r="C136" s="35"/>
      <c r="D136" s="35"/>
      <c r="E136" s="35"/>
      <c r="F136" s="35"/>
      <c r="G136" s="35"/>
      <c r="H136" s="35"/>
      <c r="I136" s="35"/>
      <c r="J136" s="35"/>
      <c r="K136" s="35"/>
      <c r="L136" s="35"/>
      <c r="M136" s="35"/>
      <c r="N136" s="35"/>
      <c r="O136" s="35"/>
    </row>
    <row r="137" spans="3:15" x14ac:dyDescent="0.25">
      <c r="C137" s="35"/>
      <c r="D137" s="35"/>
      <c r="E137" s="35"/>
      <c r="F137" s="35"/>
      <c r="G137" s="35"/>
      <c r="H137" s="35"/>
      <c r="I137" s="35"/>
      <c r="J137" s="35"/>
      <c r="K137" s="35"/>
      <c r="L137" s="35"/>
      <c r="M137" s="35"/>
      <c r="N137" s="35"/>
      <c r="O137" s="35"/>
    </row>
    <row r="138" spans="3:15" x14ac:dyDescent="0.25">
      <c r="C138" s="35"/>
      <c r="D138" s="35"/>
      <c r="E138" s="35"/>
      <c r="F138" s="35"/>
      <c r="G138" s="35"/>
      <c r="H138" s="35"/>
      <c r="I138" s="35"/>
      <c r="J138" s="35"/>
      <c r="K138" s="35"/>
      <c r="L138" s="35"/>
      <c r="M138" s="35"/>
      <c r="N138" s="35"/>
      <c r="O138" s="35"/>
    </row>
    <row r="139" spans="3:15" x14ac:dyDescent="0.25">
      <c r="C139" s="35"/>
      <c r="D139" s="35"/>
      <c r="E139" s="35"/>
      <c r="F139" s="35"/>
      <c r="G139" s="35"/>
      <c r="H139" s="35"/>
      <c r="I139" s="35"/>
      <c r="J139" s="35"/>
      <c r="K139" s="35"/>
      <c r="L139" s="35"/>
      <c r="M139" s="35"/>
      <c r="N139" s="35"/>
      <c r="O139" s="35"/>
    </row>
    <row r="140" spans="3:15" x14ac:dyDescent="0.25">
      <c r="C140" s="35"/>
      <c r="D140" s="35"/>
      <c r="E140" s="35"/>
      <c r="F140" s="35"/>
      <c r="G140" s="35"/>
      <c r="H140" s="35"/>
      <c r="I140" s="35"/>
      <c r="J140" s="35"/>
      <c r="K140" s="35"/>
      <c r="L140" s="35"/>
      <c r="M140" s="35"/>
      <c r="N140" s="35"/>
      <c r="O140" s="35"/>
    </row>
    <row r="141" spans="3:15" x14ac:dyDescent="0.25">
      <c r="C141" s="35"/>
      <c r="D141" s="35"/>
      <c r="E141" s="35"/>
      <c r="F141" s="35"/>
      <c r="G141" s="35"/>
      <c r="H141" s="35"/>
      <c r="I141" s="35"/>
      <c r="J141" s="35"/>
      <c r="K141" s="35"/>
      <c r="L141" s="35"/>
      <c r="M141" s="35"/>
      <c r="N141" s="35"/>
      <c r="O141" s="35"/>
    </row>
    <row r="142" spans="3:15" x14ac:dyDescent="0.25">
      <c r="C142" s="35"/>
      <c r="D142" s="35"/>
      <c r="E142" s="35"/>
      <c r="F142" s="35"/>
      <c r="G142" s="35"/>
      <c r="H142" s="35"/>
      <c r="I142" s="35"/>
      <c r="J142" s="35"/>
      <c r="K142" s="35"/>
      <c r="L142" s="35"/>
      <c r="M142" s="35"/>
      <c r="N142" s="35"/>
      <c r="O142" s="35"/>
    </row>
    <row r="143" spans="3:15" x14ac:dyDescent="0.25">
      <c r="C143" s="35"/>
      <c r="D143" s="35"/>
      <c r="E143" s="35"/>
      <c r="F143" s="35"/>
      <c r="G143" s="35"/>
      <c r="H143" s="35"/>
      <c r="I143" s="35"/>
      <c r="J143" s="35"/>
      <c r="K143" s="35"/>
      <c r="L143" s="35"/>
      <c r="M143" s="35"/>
      <c r="N143" s="35"/>
      <c r="O143" s="35"/>
    </row>
    <row r="144" spans="3:15" x14ac:dyDescent="0.25">
      <c r="C144" s="35"/>
      <c r="D144" s="35"/>
      <c r="E144" s="35"/>
      <c r="F144" s="35"/>
      <c r="G144" s="35"/>
      <c r="H144" s="35"/>
      <c r="I144" s="35"/>
      <c r="J144" s="35"/>
      <c r="K144" s="35"/>
      <c r="L144" s="35"/>
      <c r="M144" s="35"/>
      <c r="N144" s="35"/>
      <c r="O144" s="35"/>
    </row>
    <row r="145" spans="3:15" x14ac:dyDescent="0.25">
      <c r="C145" s="35"/>
      <c r="D145" s="35"/>
      <c r="E145" s="35"/>
      <c r="F145" s="35"/>
      <c r="G145" s="35"/>
      <c r="H145" s="35"/>
      <c r="I145" s="35"/>
      <c r="J145" s="35"/>
      <c r="K145" s="35"/>
      <c r="L145" s="35"/>
      <c r="M145" s="35"/>
      <c r="N145" s="35"/>
      <c r="O145" s="35"/>
    </row>
    <row r="146" spans="3:15" x14ac:dyDescent="0.25">
      <c r="C146" s="35"/>
      <c r="D146" s="35"/>
      <c r="E146" s="35"/>
      <c r="F146" s="35"/>
      <c r="G146" s="35"/>
      <c r="H146" s="35"/>
      <c r="I146" s="35"/>
      <c r="J146" s="35"/>
      <c r="K146" s="35"/>
      <c r="L146" s="35"/>
      <c r="M146" s="35"/>
      <c r="N146" s="35"/>
      <c r="O146" s="35"/>
    </row>
    <row r="147" spans="3:15" x14ac:dyDescent="0.25">
      <c r="C147" s="35"/>
      <c r="D147" s="35"/>
      <c r="E147" s="35"/>
      <c r="F147" s="35"/>
      <c r="G147" s="35"/>
      <c r="H147" s="35"/>
      <c r="I147" s="35"/>
      <c r="J147" s="35"/>
      <c r="K147" s="35"/>
      <c r="L147" s="35"/>
      <c r="M147" s="35"/>
      <c r="N147" s="35"/>
      <c r="O147" s="35"/>
    </row>
    <row r="148" spans="3:15" x14ac:dyDescent="0.25">
      <c r="C148" s="35"/>
      <c r="D148" s="35"/>
      <c r="E148" s="35"/>
      <c r="F148" s="35"/>
      <c r="G148" s="35"/>
      <c r="H148" s="35"/>
      <c r="I148" s="35"/>
      <c r="J148" s="35"/>
      <c r="K148" s="35"/>
      <c r="L148" s="35"/>
      <c r="M148" s="35"/>
      <c r="N148" s="35"/>
      <c r="O148" s="35"/>
    </row>
    <row r="149" spans="3:15" x14ac:dyDescent="0.25">
      <c r="C149" s="35"/>
      <c r="D149" s="35"/>
      <c r="E149" s="35"/>
      <c r="F149" s="35"/>
      <c r="G149" s="35"/>
      <c r="H149" s="35"/>
      <c r="I149" s="35"/>
      <c r="J149" s="35"/>
      <c r="K149" s="35"/>
      <c r="L149" s="35"/>
      <c r="M149" s="35"/>
      <c r="N149" s="35"/>
      <c r="O149" s="35"/>
    </row>
    <row r="150" spans="3:15" x14ac:dyDescent="0.25">
      <c r="C150" s="35"/>
      <c r="D150" s="35"/>
      <c r="E150" s="35"/>
      <c r="F150" s="35"/>
      <c r="G150" s="35"/>
      <c r="H150" s="35"/>
      <c r="I150" s="35"/>
      <c r="J150" s="35"/>
      <c r="K150" s="35"/>
      <c r="L150" s="35"/>
      <c r="M150" s="35"/>
      <c r="N150" s="35"/>
      <c r="O150" s="35"/>
    </row>
    <row r="151" spans="3:15" x14ac:dyDescent="0.25">
      <c r="C151" s="35"/>
      <c r="D151" s="35"/>
      <c r="E151" s="35"/>
      <c r="F151" s="35"/>
      <c r="G151" s="35"/>
      <c r="H151" s="35"/>
      <c r="I151" s="35"/>
      <c r="J151" s="35"/>
      <c r="K151" s="35"/>
      <c r="L151" s="35"/>
      <c r="M151" s="35"/>
      <c r="N151" s="35"/>
      <c r="O151" s="35"/>
    </row>
    <row r="152" spans="3:15" x14ac:dyDescent="0.25">
      <c r="C152" s="35"/>
      <c r="D152" s="35"/>
      <c r="E152" s="35"/>
      <c r="F152" s="35"/>
      <c r="G152" s="35"/>
      <c r="H152" s="35"/>
      <c r="I152" s="35"/>
      <c r="J152" s="35"/>
      <c r="K152" s="35"/>
      <c r="L152" s="35"/>
      <c r="M152" s="35"/>
      <c r="N152" s="35"/>
      <c r="O152" s="35"/>
    </row>
    <row r="153" spans="3:15" x14ac:dyDescent="0.25">
      <c r="C153" s="35"/>
      <c r="D153" s="35"/>
      <c r="E153" s="35"/>
      <c r="F153" s="35"/>
      <c r="G153" s="35"/>
      <c r="H153" s="35"/>
      <c r="I153" s="35"/>
      <c r="J153" s="35"/>
      <c r="K153" s="35"/>
      <c r="L153" s="35"/>
      <c r="M153" s="35"/>
      <c r="N153" s="35"/>
      <c r="O153" s="35"/>
    </row>
    <row r="154" spans="3:15" x14ac:dyDescent="0.25">
      <c r="C154" s="35"/>
      <c r="D154" s="35"/>
      <c r="E154" s="35"/>
      <c r="F154" s="35"/>
      <c r="G154" s="35"/>
      <c r="H154" s="35"/>
      <c r="I154" s="35"/>
      <c r="J154" s="35"/>
      <c r="K154" s="35"/>
      <c r="L154" s="35"/>
      <c r="M154" s="35"/>
      <c r="N154" s="35"/>
      <c r="O154" s="35"/>
    </row>
    <row r="155" spans="3:15" x14ac:dyDescent="0.25">
      <c r="C155" s="35"/>
      <c r="D155" s="35"/>
      <c r="E155" s="35"/>
      <c r="F155" s="35"/>
      <c r="G155" s="35"/>
      <c r="H155" s="35"/>
      <c r="I155" s="35"/>
      <c r="J155" s="35"/>
      <c r="K155" s="35"/>
      <c r="L155" s="35"/>
      <c r="M155" s="35"/>
      <c r="N155" s="35"/>
      <c r="O155" s="35"/>
    </row>
    <row r="156" spans="3:15" x14ac:dyDescent="0.25">
      <c r="C156" s="35"/>
      <c r="D156" s="35"/>
      <c r="E156" s="35"/>
      <c r="F156" s="35"/>
      <c r="G156" s="35"/>
      <c r="H156" s="35"/>
      <c r="I156" s="35"/>
      <c r="J156" s="35"/>
      <c r="K156" s="35"/>
      <c r="L156" s="35"/>
      <c r="M156" s="35"/>
      <c r="N156" s="35"/>
      <c r="O156" s="35"/>
    </row>
  </sheetData>
  <sheetProtection formatCells="0" formatColumns="0" formatRows="0" insertColumns="0"/>
  <customSheetViews>
    <customSheetView guid="{F9B2AFCD-706F-4A95-97DA-6EDAA648AEE9}" showPageBreaks="1" printArea="1" hiddenColumns="1" showRuler="0" topLeftCell="B1">
      <selection activeCell="C27" sqref="C27:O27"/>
      <pageMargins left="0" right="0" top="0" bottom="0" header="0" footer="0"/>
      <printOptions horizontalCentered="1"/>
      <pageSetup paperSize="9" scale="99" firstPageNumber="0" orientation="landscape" horizontalDpi="300" verticalDpi="300"/>
      <headerFooter alignWithMargins="0">
        <oddFooter>&amp;C&amp;8UNSD/UNEP Questionnaire 2008 on Environment Statistics - Waste Section - p.&amp;P</oddFooter>
      </headerFooter>
    </customSheetView>
  </customSheetViews>
  <mergeCells count="23">
    <mergeCell ref="C16:O16"/>
    <mergeCell ref="C26:O26"/>
    <mergeCell ref="C18:O18"/>
    <mergeCell ref="C19:O19"/>
    <mergeCell ref="C28:O28"/>
    <mergeCell ref="C27:O27"/>
    <mergeCell ref="C25:O25"/>
    <mergeCell ref="C4:O4"/>
    <mergeCell ref="C6:O6"/>
    <mergeCell ref="C8:O8"/>
    <mergeCell ref="C9:O9"/>
    <mergeCell ref="C24:O24"/>
    <mergeCell ref="C10:O10"/>
    <mergeCell ref="C11:O11"/>
    <mergeCell ref="C13:O13"/>
    <mergeCell ref="C15:O15"/>
    <mergeCell ref="C21:O21"/>
    <mergeCell ref="C12:O12"/>
    <mergeCell ref="C22:O22"/>
    <mergeCell ref="C23:O23"/>
    <mergeCell ref="C20:O20"/>
    <mergeCell ref="C17:O17"/>
    <mergeCell ref="C14:O14"/>
  </mergeCells>
  <phoneticPr fontId="18" type="noConversion"/>
  <conditionalFormatting sqref="Z14">
    <cfRule type="cellIs" dxfId="21" priority="12" stopIfTrue="1" operator="lessThan">
      <formula>Z6+Z7+Z8+Z9+Z10+Z12+Z13</formula>
    </cfRule>
  </conditionalFormatting>
  <conditionalFormatting sqref="H16">
    <cfRule type="cellIs" dxfId="20" priority="13" stopIfTrue="1" operator="lessThan">
      <formula>H6+H5+H12+H12</formula>
    </cfRule>
    <cfRule type="cellIs" dxfId="19" priority="14" stopIfTrue="1" operator="lessThan">
      <formula>#REF!</formula>
    </cfRule>
  </conditionalFormatting>
  <conditionalFormatting sqref="P14 R14 T14 V14 X14 AB14 AD14:AH14 AJ14 AL14">
    <cfRule type="cellIs" dxfId="18" priority="15" stopIfTrue="1" operator="lessThan">
      <formula>P6+P5+P12+P12</formula>
    </cfRule>
    <cfRule type="cellIs" dxfId="17" priority="16" stopIfTrue="1" operator="lessThan">
      <formula>P15/1000</formula>
    </cfRule>
  </conditionalFormatting>
  <conditionalFormatting sqref="Q15 S15 U15 W15 Y15 AA15 AC15 AI15 AK15">
    <cfRule type="cellIs" dxfId="16" priority="17" stopIfTrue="1" operator="lessThan">
      <formula>Q16</formula>
    </cfRule>
  </conditionalFormatting>
  <conditionalFormatting sqref="Q17 S17 U17 W17 Y17 AA17 AC17 AI17 AK17 AE17 AG17">
    <cfRule type="cellIs" dxfId="15" priority="18" stopIfTrue="1" operator="lessThan">
      <formula>Q9+Q10+Q11+Q12+Q13+Q15+#REF!-0.1</formula>
    </cfRule>
  </conditionalFormatting>
  <conditionalFormatting sqref="J16 L16 N16">
    <cfRule type="cellIs" dxfId="14" priority="189" stopIfTrue="1" operator="lessThan">
      <formula>J6+J5+J12+J12</formula>
    </cfRule>
    <cfRule type="cellIs" dxfId="13" priority="190" stopIfTrue="1" operator="lessThan">
      <formula>J17/1000</formula>
    </cfRule>
  </conditionalFormatting>
  <conditionalFormatting sqref="G25 I25 K25 M25 O25 I23 K23 M23 O23 K21 M21 O21">
    <cfRule type="cellIs" dxfId="12" priority="195" stopIfTrue="1" operator="lessThan">
      <formula>G5+G6+G7+G8+G9+G13+#REF!-0.1</formula>
    </cfRule>
  </conditionalFormatting>
  <conditionalFormatting sqref="H14">
    <cfRule type="cellIs" dxfId="11" priority="7" stopIfTrue="1" operator="lessThan">
      <formula>H4+H3+H10+H10</formula>
    </cfRule>
    <cfRule type="cellIs" dxfId="10" priority="8" stopIfTrue="1" operator="lessThan">
      <formula>#REF!</formula>
    </cfRule>
  </conditionalFormatting>
  <conditionalFormatting sqref="G15 I15 K15 M15 O15">
    <cfRule type="cellIs" dxfId="9" priority="9" stopIfTrue="1" operator="lessThan">
      <formula>G16</formula>
    </cfRule>
  </conditionalFormatting>
  <conditionalFormatting sqref="J14 L14 N14">
    <cfRule type="cellIs" dxfId="8" priority="10" stopIfTrue="1" operator="lessThan">
      <formula>J4+J3+J10+J10</formula>
    </cfRule>
    <cfRule type="cellIs" dxfId="7" priority="11" stopIfTrue="1" operator="lessThan">
      <formula>J15/1000</formula>
    </cfRule>
  </conditionalFormatting>
  <conditionalFormatting sqref="I17 K17 M17 O17 G17">
    <cfRule type="cellIs" dxfId="6" priority="196" stopIfTrue="1" operator="lessThan">
      <formula>G24</formula>
    </cfRule>
  </conditionalFormatting>
  <conditionalFormatting sqref="G23">
    <cfRule type="cellIs" dxfId="5" priority="6" stopIfTrue="1" operator="lessThan">
      <formula>G7+G8+G9+G10+G11+G15+#REF!-0.1</formula>
    </cfRule>
  </conditionalFormatting>
  <conditionalFormatting sqref="I21">
    <cfRule type="cellIs" dxfId="4" priority="5" stopIfTrue="1" operator="lessThan">
      <formula>I5+I6+I7+I8+I9+I13+#REF!-0.1</formula>
    </cfRule>
  </conditionalFormatting>
  <conditionalFormatting sqref="G21">
    <cfRule type="cellIs" dxfId="3" priority="4" stopIfTrue="1" operator="lessThan">
      <formula>G5+G6+G7+G8+G9+G13+#REF!-0.1</formula>
    </cfRule>
  </conditionalFormatting>
  <conditionalFormatting sqref="K19 M19 O19">
    <cfRule type="cellIs" dxfId="2" priority="3" stopIfTrue="1" operator="lessThan">
      <formula>K3+K4+K5+K6+K7+K11+#REF!-0.1</formula>
    </cfRule>
  </conditionalFormatting>
  <conditionalFormatting sqref="I19">
    <cfRule type="cellIs" dxfId="1" priority="2" stopIfTrue="1" operator="lessThan">
      <formula>I3+I4+I5+I6+I7+I11+#REF!-0.1</formula>
    </cfRule>
  </conditionalFormatting>
  <conditionalFormatting sqref="G19">
    <cfRule type="cellIs" dxfId="0" priority="1" stopIfTrue="1" operator="lessThan">
      <formula>G3+G4+G5+G6+G7+G11+#REF!-0.1</formula>
    </cfRule>
  </conditionalFormatting>
  <printOptions horizontalCentered="1"/>
  <pageMargins left="0.74791666666666701" right="0.85" top="0.98402777777777795" bottom="0.98402777777777795" header="0.51180555555555596" footer="0.51180555555555596"/>
  <pageSetup paperSize="17" firstPageNumber="21" fitToHeight="0" orientation="landscape"/>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M106"/>
  <sheetViews>
    <sheetView showGridLines="0" zoomScaleNormal="100" zoomScaleSheetLayoutView="80" zoomScalePageLayoutView="70" workbookViewId="0"/>
  </sheetViews>
  <sheetFormatPr defaultColWidth="9.44140625" defaultRowHeight="13.2" x14ac:dyDescent="0.25"/>
  <cols>
    <col min="1" max="1" width="2.44140625" customWidth="1"/>
    <col min="2" max="2" width="10.5546875" customWidth="1"/>
    <col min="3" max="3" width="19.44140625" customWidth="1"/>
    <col min="4" max="4" width="13" customWidth="1"/>
    <col min="5" max="5" width="16.5546875" customWidth="1"/>
    <col min="6" max="6" width="6.44140625" customWidth="1"/>
    <col min="7" max="7" width="7.5546875" customWidth="1"/>
    <col min="8" max="8" width="8" customWidth="1"/>
    <col min="9" max="9" width="7.44140625" customWidth="1"/>
    <col min="10" max="10" width="11" customWidth="1"/>
    <col min="11" max="11" width="55.5546875" customWidth="1"/>
    <col min="13" max="13" width="9.44140625" style="39"/>
  </cols>
  <sheetData>
    <row r="1" spans="2:11" ht="15.6" x14ac:dyDescent="0.3">
      <c r="B1" s="646" t="s">
        <v>3</v>
      </c>
      <c r="C1" s="646"/>
    </row>
    <row r="2" spans="2:11" ht="15.75" customHeight="1" x14ac:dyDescent="0.25">
      <c r="B2" s="7"/>
      <c r="D2" s="7"/>
      <c r="F2" s="7"/>
      <c r="H2" s="7"/>
      <c r="J2" s="7"/>
    </row>
    <row r="3" spans="2:11" ht="17.399999999999999" x14ac:dyDescent="0.25">
      <c r="B3" s="647" t="s">
        <v>23</v>
      </c>
      <c r="C3" s="647"/>
      <c r="D3" s="647"/>
      <c r="E3" s="647"/>
      <c r="F3" s="647"/>
      <c r="G3" s="647"/>
      <c r="H3" s="647"/>
      <c r="I3" s="647"/>
      <c r="J3" s="647"/>
      <c r="K3" s="647"/>
    </row>
    <row r="4" spans="2:11" ht="13.8" x14ac:dyDescent="0.25">
      <c r="C4" s="4"/>
    </row>
    <row r="5" spans="2:11" ht="15.6" x14ac:dyDescent="0.3">
      <c r="B5" s="648" t="s">
        <v>24</v>
      </c>
      <c r="C5" s="648"/>
      <c r="D5" s="648"/>
      <c r="E5" s="648"/>
      <c r="F5" s="648"/>
      <c r="G5" s="648"/>
      <c r="H5" s="648"/>
      <c r="I5" s="648"/>
      <c r="J5" s="648"/>
      <c r="K5" s="648"/>
    </row>
    <row r="6" spans="2:11" ht="10.35" customHeight="1" x14ac:dyDescent="0.3">
      <c r="B6" s="5"/>
      <c r="C6" s="6"/>
      <c r="D6" s="1"/>
      <c r="F6" s="1"/>
    </row>
    <row r="7" spans="2:11" ht="39" customHeight="1" x14ac:dyDescent="0.25">
      <c r="B7" s="649" t="s">
        <v>25</v>
      </c>
      <c r="C7" s="649"/>
      <c r="D7" s="649"/>
      <c r="E7" s="649"/>
      <c r="F7" s="649"/>
      <c r="G7" s="649"/>
      <c r="H7" s="649"/>
      <c r="I7" s="649"/>
      <c r="J7" s="649"/>
      <c r="K7" s="649"/>
    </row>
    <row r="8" spans="2:11" ht="6" customHeight="1" x14ac:dyDescent="0.3">
      <c r="B8" s="5"/>
      <c r="C8" s="6"/>
      <c r="D8" s="1"/>
      <c r="F8" s="1"/>
    </row>
    <row r="9" spans="2:11" ht="38.25" customHeight="1" x14ac:dyDescent="0.25">
      <c r="B9" s="638" t="s">
        <v>26</v>
      </c>
      <c r="C9" s="638"/>
      <c r="D9" s="638"/>
      <c r="E9" s="638"/>
      <c r="F9" s="638"/>
      <c r="G9" s="638"/>
      <c r="H9" s="638"/>
      <c r="I9" s="638"/>
      <c r="J9" s="638"/>
      <c r="K9" s="638"/>
    </row>
    <row r="10" spans="2:11" ht="6" customHeight="1" x14ac:dyDescent="0.25">
      <c r="B10" s="608"/>
      <c r="C10" s="608"/>
      <c r="D10" s="608"/>
      <c r="E10" s="608"/>
      <c r="F10" s="608"/>
      <c r="G10" s="608"/>
      <c r="H10" s="608"/>
      <c r="I10" s="608"/>
      <c r="J10" s="608"/>
      <c r="K10" s="608"/>
    </row>
    <row r="11" spans="2:11" ht="26.25" customHeight="1" x14ac:dyDescent="0.25">
      <c r="B11" s="649" t="s">
        <v>27</v>
      </c>
      <c r="C11" s="638"/>
      <c r="D11" s="638"/>
      <c r="E11" s="638"/>
      <c r="F11" s="638"/>
      <c r="G11" s="638"/>
      <c r="H11" s="638"/>
      <c r="I11" s="638"/>
      <c r="J11" s="638"/>
      <c r="K11" s="638"/>
    </row>
    <row r="12" spans="2:11" ht="6" customHeight="1" x14ac:dyDescent="0.25">
      <c r="B12" s="608"/>
      <c r="C12" s="608"/>
      <c r="D12" s="608"/>
      <c r="E12" s="608"/>
      <c r="F12" s="608"/>
      <c r="G12" s="608"/>
      <c r="H12" s="608"/>
      <c r="I12" s="608"/>
      <c r="J12" s="608"/>
      <c r="K12" s="608"/>
    </row>
    <row r="13" spans="2:11" ht="15" customHeight="1" x14ac:dyDescent="0.25">
      <c r="B13" s="638" t="s">
        <v>28</v>
      </c>
      <c r="C13" s="638"/>
      <c r="D13" s="638"/>
      <c r="E13" s="638"/>
      <c r="F13" s="638"/>
      <c r="G13" s="638"/>
      <c r="H13" s="638"/>
      <c r="I13" s="638"/>
      <c r="J13" s="638"/>
      <c r="K13" s="638"/>
    </row>
    <row r="14" spans="2:11" ht="6" customHeight="1" x14ac:dyDescent="0.25">
      <c r="B14" s="608"/>
      <c r="C14" s="608"/>
      <c r="D14" s="608"/>
      <c r="E14" s="608"/>
      <c r="F14" s="608"/>
      <c r="G14" s="608"/>
      <c r="H14" s="608"/>
      <c r="I14" s="608"/>
      <c r="J14" s="608"/>
      <c r="K14" s="608"/>
    </row>
    <row r="15" spans="2:11" ht="26.25" customHeight="1" x14ac:dyDescent="0.25">
      <c r="B15" s="650" t="s">
        <v>29</v>
      </c>
      <c r="C15" s="651"/>
      <c r="D15" s="651"/>
      <c r="E15" s="651"/>
      <c r="F15" s="651"/>
      <c r="G15" s="651"/>
      <c r="H15" s="651"/>
      <c r="I15" s="651"/>
      <c r="J15" s="651"/>
      <c r="K15" s="651"/>
    </row>
    <row r="16" spans="2:11" ht="6.75" customHeight="1" x14ac:dyDescent="0.3">
      <c r="B16" s="5"/>
      <c r="C16" s="6"/>
      <c r="D16" s="1"/>
      <c r="E16" s="125"/>
      <c r="F16" s="1"/>
      <c r="G16" s="125"/>
      <c r="H16" s="125"/>
      <c r="I16" s="125"/>
      <c r="J16" s="125"/>
      <c r="K16" s="125"/>
    </row>
    <row r="17" spans="2:11" ht="27" customHeight="1" x14ac:dyDescent="0.25">
      <c r="B17" s="638" t="s">
        <v>30</v>
      </c>
      <c r="C17" s="638"/>
      <c r="D17" s="638"/>
      <c r="E17" s="638"/>
      <c r="F17" s="638"/>
      <c r="G17" s="638"/>
      <c r="H17" s="638"/>
      <c r="I17" s="638"/>
      <c r="J17" s="638"/>
      <c r="K17" s="638"/>
    </row>
    <row r="18" spans="2:11" ht="15.75" customHeight="1" x14ac:dyDescent="0.25">
      <c r="B18" s="610" t="s">
        <v>31</v>
      </c>
      <c r="C18" s="125"/>
      <c r="D18" s="58"/>
      <c r="E18" s="125"/>
      <c r="F18" s="58"/>
      <c r="G18" s="125"/>
      <c r="H18" s="125"/>
      <c r="I18" s="125"/>
      <c r="J18" s="125"/>
      <c r="K18" s="125"/>
    </row>
    <row r="19" spans="2:11" ht="15.75" customHeight="1" x14ac:dyDescent="0.25">
      <c r="B19" s="610" t="s">
        <v>32</v>
      </c>
      <c r="C19" s="125"/>
      <c r="D19" s="58"/>
      <c r="E19" s="125"/>
      <c r="F19" s="58"/>
      <c r="G19" s="125"/>
      <c r="H19" s="125"/>
      <c r="I19" s="125"/>
      <c r="J19" s="125"/>
      <c r="K19" s="125"/>
    </row>
    <row r="20" spans="2:11" ht="15.75" customHeight="1" x14ac:dyDescent="0.25">
      <c r="B20" s="610" t="s">
        <v>33</v>
      </c>
      <c r="C20" s="125"/>
      <c r="D20" s="608"/>
      <c r="E20" s="608"/>
      <c r="F20" s="608"/>
      <c r="G20" s="608"/>
      <c r="H20" s="608"/>
      <c r="I20" s="608"/>
      <c r="J20" s="608"/>
      <c r="K20" s="608"/>
    </row>
    <row r="21" spans="2:11" ht="6.75" customHeight="1" x14ac:dyDescent="0.25">
      <c r="B21" s="610"/>
      <c r="C21" s="125"/>
      <c r="D21" s="608"/>
      <c r="E21" s="608"/>
      <c r="F21" s="608"/>
      <c r="G21" s="608"/>
      <c r="H21" s="608"/>
      <c r="I21" s="608"/>
      <c r="J21" s="608"/>
      <c r="K21" s="608"/>
    </row>
    <row r="22" spans="2:11" ht="14.25" customHeight="1" x14ac:dyDescent="0.25">
      <c r="B22" s="638" t="s">
        <v>34</v>
      </c>
      <c r="C22" s="638"/>
      <c r="D22" s="638"/>
      <c r="E22" s="638"/>
      <c r="F22" s="638"/>
      <c r="G22" s="638"/>
      <c r="H22" s="638"/>
      <c r="I22" s="638"/>
      <c r="J22" s="638"/>
      <c r="K22" s="638"/>
    </row>
    <row r="23" spans="2:11" ht="12.75" hidden="1" customHeight="1" x14ac:dyDescent="0.25">
      <c r="B23" s="638"/>
      <c r="C23" s="638"/>
      <c r="D23" s="638"/>
      <c r="E23" s="638"/>
      <c r="F23" s="638"/>
      <c r="G23" s="638"/>
      <c r="H23" s="638"/>
      <c r="I23" s="638"/>
      <c r="J23" s="638"/>
      <c r="K23" s="638"/>
    </row>
    <row r="24" spans="2:11" ht="15.75" customHeight="1" x14ac:dyDescent="0.25">
      <c r="B24" s="611" t="s">
        <v>35</v>
      </c>
      <c r="C24" s="125"/>
      <c r="D24" s="611"/>
      <c r="E24" s="125"/>
      <c r="F24" s="611"/>
      <c r="G24" s="125"/>
      <c r="H24" s="611"/>
      <c r="I24" s="125"/>
      <c r="J24" s="611"/>
      <c r="K24" s="125"/>
    </row>
    <row r="25" spans="2:11" ht="15.75" customHeight="1" x14ac:dyDescent="0.25">
      <c r="B25" s="611" t="s">
        <v>36</v>
      </c>
      <c r="C25" s="125"/>
      <c r="D25" s="611"/>
      <c r="E25" s="125"/>
      <c r="F25" s="611"/>
      <c r="G25" s="125"/>
      <c r="H25" s="611"/>
      <c r="I25" s="125"/>
      <c r="J25" s="611"/>
      <c r="K25" s="125"/>
    </row>
    <row r="26" spans="2:11" ht="15.75" customHeight="1" x14ac:dyDescent="0.25">
      <c r="B26" s="7" t="s">
        <v>37</v>
      </c>
      <c r="C26" s="125"/>
      <c r="D26" s="611"/>
      <c r="E26" s="125"/>
      <c r="F26" s="611"/>
      <c r="G26" s="125"/>
      <c r="H26" s="611"/>
      <c r="I26" s="125"/>
      <c r="J26" s="611"/>
      <c r="K26" s="125"/>
    </row>
    <row r="27" spans="2:11" ht="15.75" customHeight="1" x14ac:dyDescent="0.25">
      <c r="B27" s="7" t="s">
        <v>38</v>
      </c>
      <c r="C27" s="125"/>
      <c r="D27" s="611"/>
      <c r="E27" s="125"/>
      <c r="F27" s="611"/>
      <c r="G27" s="125"/>
      <c r="H27" s="611"/>
      <c r="I27" s="125"/>
      <c r="J27" s="611"/>
      <c r="K27" s="125"/>
    </row>
    <row r="28" spans="2:11" ht="4.5" customHeight="1" x14ac:dyDescent="0.25">
      <c r="B28" s="344"/>
      <c r="C28" s="344"/>
      <c r="D28" s="344"/>
      <c r="E28" s="344"/>
      <c r="F28" s="344"/>
      <c r="G28" s="344"/>
      <c r="H28" s="344"/>
      <c r="I28" s="344"/>
      <c r="J28" s="344"/>
      <c r="K28" s="344"/>
    </row>
    <row r="29" spans="2:11" ht="0.75" customHeight="1" x14ac:dyDescent="0.25">
      <c r="B29" s="652"/>
      <c r="C29" s="652"/>
      <c r="D29" s="652"/>
      <c r="E29" s="637"/>
      <c r="F29" s="637"/>
      <c r="G29" s="637"/>
      <c r="H29" s="637"/>
      <c r="I29" s="344"/>
      <c r="J29" s="344"/>
      <c r="K29" s="344"/>
    </row>
    <row r="30" spans="2:11" ht="24.75" hidden="1" customHeight="1" x14ac:dyDescent="0.25"/>
    <row r="31" spans="2:11" ht="27" hidden="1" customHeight="1" x14ac:dyDescent="0.25">
      <c r="B31" s="641"/>
      <c r="C31" s="641"/>
      <c r="D31" s="641"/>
      <c r="E31" s="641"/>
      <c r="F31" s="641"/>
      <c r="G31" s="641"/>
      <c r="H31" s="641"/>
      <c r="I31" s="641"/>
      <c r="J31" s="641"/>
      <c r="K31" s="641"/>
    </row>
    <row r="32" spans="2:11" ht="12.75" hidden="1" customHeight="1" x14ac:dyDescent="0.25">
      <c r="B32" s="653"/>
      <c r="C32" s="653"/>
      <c r="D32" s="653"/>
      <c r="E32" s="653"/>
      <c r="F32" s="653"/>
      <c r="G32" s="653"/>
      <c r="H32" s="653"/>
      <c r="I32" s="653"/>
      <c r="J32" s="653"/>
      <c r="K32" s="653"/>
    </row>
    <row r="33" spans="2:13" ht="17.25" customHeight="1" x14ac:dyDescent="0.3">
      <c r="B33" s="648" t="s">
        <v>39</v>
      </c>
      <c r="C33" s="648"/>
      <c r="D33" s="648"/>
      <c r="E33" s="648"/>
      <c r="F33" s="648"/>
      <c r="G33" s="648"/>
      <c r="H33" s="648"/>
      <c r="I33" s="648"/>
      <c r="J33" s="648"/>
      <c r="K33" s="648"/>
    </row>
    <row r="34" spans="2:13" ht="6" customHeight="1" x14ac:dyDescent="0.3">
      <c r="B34" s="1"/>
      <c r="C34" s="2"/>
      <c r="D34" s="1"/>
      <c r="E34" s="2"/>
      <c r="F34" s="1"/>
      <c r="G34" s="2"/>
      <c r="H34" s="1"/>
      <c r="I34" s="2"/>
      <c r="J34" s="1"/>
      <c r="K34" s="2"/>
    </row>
    <row r="35" spans="2:13" ht="4.3499999999999996" customHeight="1" x14ac:dyDescent="0.25">
      <c r="B35" s="4"/>
      <c r="C35" s="2"/>
      <c r="D35" s="4"/>
      <c r="E35" s="2"/>
      <c r="F35" s="4"/>
      <c r="G35" s="2"/>
      <c r="H35" s="4"/>
      <c r="I35" s="2"/>
      <c r="J35" s="4"/>
      <c r="K35" s="2"/>
    </row>
    <row r="36" spans="2:13" ht="15.75" customHeight="1" x14ac:dyDescent="0.25">
      <c r="B36" s="140" t="s">
        <v>40</v>
      </c>
      <c r="C36" s="638" t="s">
        <v>41</v>
      </c>
      <c r="D36" s="638"/>
      <c r="E36" s="638"/>
      <c r="F36" s="638"/>
      <c r="G36" s="638"/>
      <c r="H36" s="638"/>
      <c r="I36" s="638"/>
      <c r="J36" s="638"/>
      <c r="K36" s="638"/>
    </row>
    <row r="37" spans="2:13" ht="26.25" customHeight="1" x14ac:dyDescent="0.25">
      <c r="B37" s="140" t="s">
        <v>40</v>
      </c>
      <c r="C37" s="649" t="s">
        <v>42</v>
      </c>
      <c r="D37" s="638"/>
      <c r="E37" s="638"/>
      <c r="F37" s="638"/>
      <c r="G37" s="638"/>
      <c r="H37" s="638"/>
      <c r="I37" s="638"/>
      <c r="J37" s="638"/>
      <c r="K37" s="638"/>
    </row>
    <row r="38" spans="2:13" ht="53.25" customHeight="1" x14ac:dyDescent="0.25">
      <c r="B38" s="140" t="s">
        <v>40</v>
      </c>
      <c r="C38" s="638" t="s">
        <v>43</v>
      </c>
      <c r="D38" s="638"/>
      <c r="E38" s="638"/>
      <c r="F38" s="638"/>
      <c r="G38" s="638"/>
      <c r="H38" s="638"/>
      <c r="I38" s="638"/>
      <c r="J38" s="638"/>
      <c r="K38" s="638"/>
    </row>
    <row r="39" spans="2:13" ht="39" customHeight="1" x14ac:dyDescent="0.25">
      <c r="B39" s="139" t="s">
        <v>40</v>
      </c>
      <c r="C39" s="640" t="s">
        <v>44</v>
      </c>
      <c r="D39" s="641"/>
      <c r="E39" s="641"/>
      <c r="F39" s="641"/>
      <c r="G39" s="641"/>
      <c r="H39" s="641"/>
      <c r="I39" s="641"/>
      <c r="J39" s="641"/>
      <c r="K39" s="641"/>
    </row>
    <row r="40" spans="2:13" ht="27.75" customHeight="1" x14ac:dyDescent="0.25">
      <c r="B40" s="139" t="s">
        <v>40</v>
      </c>
      <c r="C40" s="654" t="s">
        <v>45</v>
      </c>
      <c r="D40" s="654"/>
      <c r="E40" s="654"/>
      <c r="F40" s="654"/>
      <c r="G40" s="654"/>
      <c r="H40" s="654"/>
      <c r="I40" s="654"/>
      <c r="J40" s="654"/>
      <c r="K40" s="654"/>
    </row>
    <row r="41" spans="2:13" ht="15" customHeight="1" x14ac:dyDescent="0.25">
      <c r="B41" s="139" t="s">
        <v>40</v>
      </c>
      <c r="C41" s="641" t="s">
        <v>46</v>
      </c>
      <c r="D41" s="641"/>
      <c r="E41" s="641"/>
      <c r="F41" s="641"/>
      <c r="G41" s="641"/>
      <c r="H41" s="641"/>
      <c r="I41" s="641"/>
      <c r="J41" s="641"/>
      <c r="K41" s="641"/>
    </row>
    <row r="42" spans="2:13" ht="15.75" customHeight="1" x14ac:dyDescent="0.25">
      <c r="B42" s="139" t="s">
        <v>40</v>
      </c>
      <c r="C42" s="641" t="s">
        <v>47</v>
      </c>
      <c r="D42" s="641"/>
      <c r="E42" s="641"/>
      <c r="F42" s="641"/>
      <c r="G42" s="641"/>
      <c r="H42" s="641"/>
      <c r="I42" s="641"/>
      <c r="J42" s="641"/>
      <c r="K42" s="641"/>
    </row>
    <row r="43" spans="2:13" ht="26.25" customHeight="1" x14ac:dyDescent="0.25">
      <c r="B43" s="139" t="s">
        <v>40</v>
      </c>
      <c r="C43" s="641" t="s">
        <v>48</v>
      </c>
      <c r="D43" s="641"/>
      <c r="E43" s="641"/>
      <c r="F43" s="641"/>
      <c r="G43" s="641"/>
      <c r="H43" s="641"/>
      <c r="I43" s="641"/>
      <c r="J43" s="641"/>
      <c r="K43" s="641"/>
    </row>
    <row r="44" spans="2:13" s="125" customFormat="1" ht="15" customHeight="1" x14ac:dyDescent="0.25">
      <c r="B44" s="564" t="s">
        <v>49</v>
      </c>
      <c r="C44" s="564"/>
      <c r="D44" s="564"/>
      <c r="E44" s="612"/>
      <c r="F44" s="612"/>
      <c r="G44" s="612"/>
      <c r="H44" s="612"/>
      <c r="I44" s="612"/>
      <c r="J44" s="612"/>
      <c r="K44" s="612"/>
      <c r="M44" s="261"/>
    </row>
    <row r="45" spans="2:13" s="2" customFormat="1" ht="15" customHeight="1" x14ac:dyDescent="0.25">
      <c r="B45" s="590" t="s">
        <v>50</v>
      </c>
      <c r="C45" s="565" t="s">
        <v>51</v>
      </c>
      <c r="D45" s="613"/>
      <c r="E45" s="613"/>
      <c r="F45" s="613"/>
      <c r="G45" s="613"/>
      <c r="H45" s="613"/>
      <c r="I45" s="613"/>
      <c r="J45" s="613"/>
      <c r="K45" s="613"/>
      <c r="M45" s="3"/>
    </row>
    <row r="46" spans="2:13" s="2" customFormat="1" ht="15" customHeight="1" x14ac:dyDescent="0.25">
      <c r="B46" s="590" t="s">
        <v>50</v>
      </c>
      <c r="C46" s="614" t="s">
        <v>52</v>
      </c>
      <c r="D46" s="614"/>
      <c r="E46" s="614"/>
      <c r="F46" s="614"/>
      <c r="G46" s="614"/>
      <c r="H46" s="614"/>
      <c r="I46" s="614"/>
      <c r="J46" s="614"/>
      <c r="K46" s="614"/>
      <c r="M46" s="3"/>
    </row>
    <row r="47" spans="2:13" s="2" customFormat="1" ht="15" customHeight="1" x14ac:dyDescent="0.25">
      <c r="B47" s="590" t="s">
        <v>50</v>
      </c>
      <c r="C47" s="614" t="s">
        <v>53</v>
      </c>
      <c r="D47" s="609"/>
      <c r="E47" s="609"/>
      <c r="F47" s="609"/>
      <c r="G47" s="609"/>
      <c r="H47" s="609"/>
      <c r="I47" s="609"/>
      <c r="J47" s="609"/>
      <c r="K47" s="609"/>
      <c r="M47" s="3"/>
    </row>
    <row r="48" spans="2:13" s="2" customFormat="1" ht="15" customHeight="1" x14ac:dyDescent="0.25">
      <c r="B48" s="590" t="s">
        <v>50</v>
      </c>
      <c r="C48" s="644" t="s">
        <v>54</v>
      </c>
      <c r="D48" s="645"/>
      <c r="E48" s="645"/>
      <c r="F48" s="645"/>
      <c r="G48" s="645"/>
      <c r="H48" s="645"/>
      <c r="I48" s="645"/>
      <c r="J48" s="645"/>
      <c r="K48" s="645"/>
      <c r="M48" s="3"/>
    </row>
    <row r="49" spans="1:13" ht="14.25" customHeight="1" x14ac:dyDescent="0.25">
      <c r="B49" s="139"/>
      <c r="C49" s="609"/>
      <c r="D49" s="609"/>
      <c r="E49" s="609"/>
      <c r="F49" s="609"/>
      <c r="G49" s="609"/>
      <c r="H49" s="609"/>
      <c r="I49" s="609"/>
      <c r="J49" s="609"/>
      <c r="K49" s="609"/>
    </row>
    <row r="50" spans="1:13" ht="14.25" customHeight="1" x14ac:dyDescent="0.3">
      <c r="B50" s="648" t="s">
        <v>55</v>
      </c>
      <c r="C50" s="648"/>
      <c r="D50" s="648"/>
      <c r="E50" s="648"/>
      <c r="F50" s="648"/>
      <c r="G50" s="648"/>
      <c r="H50" s="648"/>
      <c r="I50" s="648"/>
      <c r="J50" s="648"/>
      <c r="K50" s="648"/>
    </row>
    <row r="51" spans="1:13" ht="35.1" customHeight="1" x14ac:dyDescent="0.25">
      <c r="B51" s="643" t="s">
        <v>56</v>
      </c>
      <c r="C51" s="643"/>
      <c r="D51" s="643"/>
      <c r="E51" s="643"/>
      <c r="F51" s="643"/>
      <c r="G51" s="643"/>
      <c r="H51" s="643"/>
      <c r="I51" s="643"/>
      <c r="J51" s="643"/>
      <c r="K51" s="643"/>
    </row>
    <row r="52" spans="1:13" ht="35.1" customHeight="1" x14ac:dyDescent="0.25">
      <c r="B52" s="643" t="s">
        <v>57</v>
      </c>
      <c r="C52" s="643"/>
      <c r="D52" s="643"/>
      <c r="E52" s="643"/>
      <c r="F52" s="643"/>
      <c r="G52" s="643"/>
      <c r="H52" s="643"/>
      <c r="I52" s="643"/>
      <c r="J52" s="643"/>
      <c r="K52" s="643"/>
    </row>
    <row r="53" spans="1:13" ht="3" customHeight="1" x14ac:dyDescent="0.25">
      <c r="B53" s="642"/>
      <c r="C53" s="642"/>
      <c r="D53" s="642"/>
      <c r="E53" s="642"/>
      <c r="F53" s="642"/>
      <c r="G53" s="642"/>
      <c r="H53" s="642"/>
      <c r="I53" s="642"/>
      <c r="J53" s="642"/>
      <c r="K53" s="642"/>
    </row>
    <row r="54" spans="1:13" ht="11.1" customHeight="1" x14ac:dyDescent="0.25">
      <c r="B54" s="590"/>
      <c r="C54" s="10"/>
      <c r="D54" s="344"/>
      <c r="E54" s="344"/>
      <c r="F54" s="344"/>
      <c r="G54" s="344"/>
      <c r="H54" s="344"/>
      <c r="I54" s="344"/>
      <c r="J54" s="344"/>
      <c r="K54" s="344"/>
    </row>
    <row r="55" spans="1:13" s="2" customFormat="1" ht="15" customHeight="1" x14ac:dyDescent="0.25">
      <c r="B55" s="510" t="s">
        <v>58</v>
      </c>
      <c r="M55" s="3"/>
    </row>
    <row r="56" spans="1:13" s="2" customFormat="1" ht="35.1" customHeight="1" x14ac:dyDescent="0.25">
      <c r="B56" s="638" t="s">
        <v>59</v>
      </c>
      <c r="C56" s="638"/>
      <c r="D56" s="638"/>
      <c r="E56" s="638"/>
      <c r="F56" s="638"/>
      <c r="G56" s="638"/>
      <c r="H56" s="638"/>
      <c r="I56" s="638"/>
      <c r="J56" s="638"/>
      <c r="K56" s="638"/>
      <c r="M56" s="3"/>
    </row>
    <row r="57" spans="1:13" s="2" customFormat="1" ht="35.1" customHeight="1" x14ac:dyDescent="0.25">
      <c r="B57" s="649" t="s">
        <v>60</v>
      </c>
      <c r="C57" s="638"/>
      <c r="D57" s="638"/>
      <c r="E57" s="638"/>
      <c r="F57" s="638"/>
      <c r="G57" s="638"/>
      <c r="H57" s="638"/>
      <c r="I57" s="638"/>
      <c r="J57" s="638"/>
      <c r="K57" s="638"/>
      <c r="M57" s="3"/>
    </row>
    <row r="58" spans="1:13" s="2" customFormat="1" ht="95.1" customHeight="1" x14ac:dyDescent="0.25">
      <c r="B58" s="638" t="s">
        <v>61</v>
      </c>
      <c r="C58" s="638"/>
      <c r="D58" s="638"/>
      <c r="E58" s="638"/>
      <c r="F58" s="638"/>
      <c r="G58" s="638"/>
      <c r="H58" s="638"/>
      <c r="I58" s="638"/>
      <c r="J58" s="638"/>
      <c r="K58" s="638"/>
      <c r="M58" s="3"/>
    </row>
    <row r="59" spans="1:13" s="2" customFormat="1" ht="35.1" customHeight="1" x14ac:dyDescent="0.25">
      <c r="B59" s="638" t="s">
        <v>62</v>
      </c>
      <c r="C59" s="638"/>
      <c r="D59" s="638"/>
      <c r="E59" s="638"/>
      <c r="F59" s="638"/>
      <c r="G59" s="638"/>
      <c r="H59" s="638"/>
      <c r="I59" s="638"/>
      <c r="J59" s="638"/>
      <c r="K59" s="638"/>
      <c r="M59" s="3"/>
    </row>
    <row r="60" spans="1:13" s="2" customFormat="1" ht="11.1" customHeight="1" x14ac:dyDescent="0.25">
      <c r="A60"/>
      <c r="B60" s="510"/>
      <c r="M60" s="3"/>
    </row>
    <row r="61" spans="1:13" s="2" customFormat="1" ht="15" customHeight="1" x14ac:dyDescent="0.25">
      <c r="B61" s="510" t="s">
        <v>63</v>
      </c>
      <c r="D61" s="591"/>
      <c r="M61" s="3"/>
    </row>
    <row r="62" spans="1:13" s="2" customFormat="1" ht="65.099999999999994" customHeight="1" x14ac:dyDescent="0.25">
      <c r="B62" s="640" t="s">
        <v>64</v>
      </c>
      <c r="C62" s="641"/>
      <c r="D62" s="641"/>
      <c r="E62" s="641"/>
      <c r="F62" s="641"/>
      <c r="G62" s="641"/>
      <c r="H62" s="641"/>
      <c r="I62" s="641"/>
      <c r="J62" s="641"/>
      <c r="K62" s="641"/>
      <c r="M62" s="3"/>
    </row>
    <row r="63" spans="1:13" s="2" customFormat="1" ht="65.099999999999994" customHeight="1" x14ac:dyDescent="0.25">
      <c r="B63" s="638" t="s">
        <v>65</v>
      </c>
      <c r="C63" s="638"/>
      <c r="D63" s="638"/>
      <c r="E63" s="638"/>
      <c r="F63" s="638"/>
      <c r="G63" s="638"/>
      <c r="H63" s="638"/>
      <c r="I63" s="638"/>
      <c r="J63" s="638"/>
      <c r="K63" s="638"/>
      <c r="M63" s="3"/>
    </row>
    <row r="64" spans="1:13" s="2" customFormat="1" ht="35.1" customHeight="1" x14ac:dyDescent="0.25">
      <c r="B64" s="638" t="s">
        <v>66</v>
      </c>
      <c r="C64" s="638"/>
      <c r="D64" s="638"/>
      <c r="E64" s="638"/>
      <c r="F64" s="638"/>
      <c r="G64" s="638"/>
      <c r="H64" s="638"/>
      <c r="I64" s="638"/>
      <c r="J64" s="638"/>
      <c r="K64" s="638"/>
      <c r="M64" s="3"/>
    </row>
    <row r="65" spans="1:13" s="2" customFormat="1" ht="11.1" customHeight="1" x14ac:dyDescent="0.25">
      <c r="A65"/>
      <c r="B65" s="637"/>
      <c r="C65" s="637"/>
      <c r="D65" s="637"/>
      <c r="E65" s="637"/>
      <c r="F65" s="637"/>
      <c r="G65" s="637"/>
      <c r="H65" s="637"/>
      <c r="I65" s="637"/>
      <c r="J65" s="637"/>
      <c r="K65" s="637"/>
      <c r="M65" s="3"/>
    </row>
    <row r="66" spans="1:13" s="2" customFormat="1" ht="15" customHeight="1" x14ac:dyDescent="0.25">
      <c r="B66" s="510" t="s">
        <v>67</v>
      </c>
      <c r="C66" s="10"/>
      <c r="M66" s="3"/>
    </row>
    <row r="67" spans="1:13" s="2" customFormat="1" ht="35.1" customHeight="1" x14ac:dyDescent="0.25">
      <c r="B67" s="641" t="s">
        <v>68</v>
      </c>
      <c r="C67" s="641"/>
      <c r="D67" s="641"/>
      <c r="E67" s="641"/>
      <c r="F67" s="641"/>
      <c r="G67" s="641"/>
      <c r="H67" s="641"/>
      <c r="I67" s="641"/>
      <c r="J67" s="641"/>
      <c r="K67" s="641"/>
      <c r="M67" s="3"/>
    </row>
    <row r="68" spans="1:13" s="2" customFormat="1" ht="42" customHeight="1" x14ac:dyDescent="0.25">
      <c r="B68" s="638" t="s">
        <v>69</v>
      </c>
      <c r="C68" s="638"/>
      <c r="D68" s="638"/>
      <c r="E68" s="638"/>
      <c r="F68" s="638"/>
      <c r="G68" s="638"/>
      <c r="H68" s="638"/>
      <c r="I68" s="638"/>
      <c r="J68" s="638"/>
      <c r="K68" s="638"/>
      <c r="M68" s="3"/>
    </row>
    <row r="69" spans="1:13" s="2" customFormat="1" ht="43.5" customHeight="1" x14ac:dyDescent="0.25">
      <c r="B69" s="638" t="s">
        <v>70</v>
      </c>
      <c r="C69" s="638"/>
      <c r="D69" s="638"/>
      <c r="E69" s="638"/>
      <c r="F69" s="638"/>
      <c r="G69" s="638"/>
      <c r="H69" s="638"/>
      <c r="I69" s="638"/>
      <c r="J69" s="638"/>
      <c r="K69" s="638"/>
      <c r="M69" s="3"/>
    </row>
    <row r="70" spans="1:13" s="2" customFormat="1" ht="55.5" customHeight="1" x14ac:dyDescent="0.25">
      <c r="B70" s="638" t="s">
        <v>71</v>
      </c>
      <c r="C70" s="638"/>
      <c r="D70" s="638"/>
      <c r="E70" s="638"/>
      <c r="F70" s="638"/>
      <c r="G70" s="638"/>
      <c r="H70" s="638"/>
      <c r="I70" s="638"/>
      <c r="J70" s="638"/>
      <c r="K70" s="638"/>
      <c r="M70" s="3"/>
    </row>
    <row r="71" spans="1:13" s="2" customFormat="1" ht="109.5" customHeight="1" x14ac:dyDescent="0.25">
      <c r="B71" s="638" t="s">
        <v>72</v>
      </c>
      <c r="C71" s="638"/>
      <c r="D71" s="638"/>
      <c r="E71" s="638"/>
      <c r="F71" s="638"/>
      <c r="G71" s="638"/>
      <c r="H71" s="638"/>
      <c r="I71" s="638"/>
      <c r="J71" s="638"/>
      <c r="K71" s="638"/>
      <c r="M71" s="3"/>
    </row>
    <row r="72" spans="1:13" s="2" customFormat="1" ht="11.1" customHeight="1" x14ac:dyDescent="0.25">
      <c r="B72" s="344"/>
      <c r="C72" s="344"/>
      <c r="D72" s="344"/>
      <c r="E72" s="344"/>
      <c r="F72" s="344"/>
      <c r="G72" s="344"/>
      <c r="H72" s="344"/>
      <c r="I72" s="344"/>
      <c r="J72" s="344"/>
      <c r="K72" s="344"/>
      <c r="M72" s="3"/>
    </row>
    <row r="73" spans="1:13" s="2" customFormat="1" ht="15" customHeight="1" x14ac:dyDescent="0.25">
      <c r="B73" s="510" t="s">
        <v>73</v>
      </c>
      <c r="C73" s="125"/>
      <c r="M73" s="3"/>
    </row>
    <row r="74" spans="1:13" s="2" customFormat="1" ht="35.1" customHeight="1" x14ac:dyDescent="0.25">
      <c r="B74" s="638" t="s">
        <v>74</v>
      </c>
      <c r="C74" s="638"/>
      <c r="D74" s="638"/>
      <c r="E74" s="638"/>
      <c r="F74" s="638"/>
      <c r="G74" s="638"/>
      <c r="H74" s="638"/>
      <c r="I74" s="638"/>
      <c r="J74" s="638"/>
      <c r="K74" s="638"/>
      <c r="M74" s="3"/>
    </row>
    <row r="75" spans="1:13" s="2" customFormat="1" ht="7.5" customHeight="1" x14ac:dyDescent="0.25">
      <c r="A75"/>
      <c r="M75" s="3"/>
    </row>
    <row r="76" spans="1:13" s="2" customFormat="1" ht="15" customHeight="1" x14ac:dyDescent="0.25">
      <c r="B76" s="510" t="s">
        <v>75</v>
      </c>
      <c r="M76" s="3"/>
    </row>
    <row r="77" spans="1:13" s="2" customFormat="1" ht="35.1" customHeight="1" x14ac:dyDescent="0.25">
      <c r="B77" s="638" t="s">
        <v>76</v>
      </c>
      <c r="C77" s="638"/>
      <c r="D77" s="638"/>
      <c r="E77" s="638"/>
      <c r="F77" s="638"/>
      <c r="G77" s="638"/>
      <c r="H77" s="638"/>
      <c r="I77" s="638"/>
      <c r="J77" s="638"/>
      <c r="K77" s="638"/>
      <c r="M77" s="3"/>
    </row>
    <row r="78" spans="1:13" s="2" customFormat="1" ht="7.35" customHeight="1" x14ac:dyDescent="0.25">
      <c r="A78"/>
      <c r="B78" s="344"/>
      <c r="C78" s="344"/>
      <c r="D78" s="344"/>
      <c r="E78" s="344"/>
      <c r="F78" s="344"/>
      <c r="G78" s="344"/>
      <c r="H78" s="344"/>
      <c r="I78" s="344"/>
      <c r="J78" s="344"/>
      <c r="K78" s="125"/>
      <c r="M78" s="3"/>
    </row>
    <row r="79" spans="1:13" s="2" customFormat="1" ht="4.3499999999999996" customHeight="1" x14ac:dyDescent="0.25">
      <c r="B79" s="639"/>
      <c r="C79" s="639"/>
      <c r="D79" s="639"/>
      <c r="E79" s="639"/>
      <c r="F79" s="639"/>
      <c r="G79" s="639"/>
      <c r="H79" s="639"/>
      <c r="I79" s="639"/>
      <c r="J79" s="639"/>
      <c r="M79" s="3"/>
    </row>
    <row r="80" spans="1:13" s="2" customFormat="1" ht="15" customHeight="1" x14ac:dyDescent="0.25">
      <c r="B80" s="510" t="s">
        <v>77</v>
      </c>
      <c r="M80" s="3"/>
    </row>
    <row r="81" spans="2:13" s="2" customFormat="1" ht="50.1" customHeight="1" x14ac:dyDescent="0.25">
      <c r="B81" s="649" t="s">
        <v>78</v>
      </c>
      <c r="C81" s="649"/>
      <c r="D81" s="649"/>
      <c r="E81" s="649"/>
      <c r="F81" s="649"/>
      <c r="G81" s="649"/>
      <c r="H81" s="649"/>
      <c r="I81" s="649"/>
      <c r="J81" s="649"/>
      <c r="K81" s="649"/>
      <c r="M81" s="3"/>
    </row>
    <row r="82" spans="2:13" s="2" customFormat="1" ht="17.7" customHeight="1" x14ac:dyDescent="0.25">
      <c r="B82" s="8"/>
      <c r="C82" s="344"/>
      <c r="D82" s="344"/>
      <c r="E82" s="344"/>
      <c r="F82" s="344"/>
      <c r="G82" s="344"/>
      <c r="H82" s="344"/>
      <c r="I82" s="344"/>
      <c r="J82" s="344"/>
      <c r="K82" s="344"/>
      <c r="M82" s="3"/>
    </row>
    <row r="83" spans="2:13" s="2" customFormat="1" ht="15" customHeight="1" x14ac:dyDescent="0.25">
      <c r="B83" s="510" t="s">
        <v>79</v>
      </c>
      <c r="M83" s="3"/>
    </row>
    <row r="84" spans="2:13" s="2" customFormat="1" ht="35.1" customHeight="1" x14ac:dyDescent="0.25">
      <c r="B84" s="637" t="s">
        <v>80</v>
      </c>
      <c r="C84" s="637"/>
      <c r="D84" s="637"/>
      <c r="E84" s="637"/>
      <c r="F84" s="637"/>
      <c r="G84" s="637"/>
      <c r="H84" s="637"/>
      <c r="I84" s="637"/>
      <c r="J84" s="637"/>
      <c r="K84" s="637"/>
      <c r="M84" s="3"/>
    </row>
    <row r="85" spans="2:13" s="2" customFormat="1" ht="31.5" customHeight="1" x14ac:dyDescent="0.25">
      <c r="B85" s="637" t="s">
        <v>81</v>
      </c>
      <c r="C85" s="637"/>
      <c r="D85" s="637"/>
      <c r="E85" s="637"/>
      <c r="F85" s="637"/>
      <c r="G85" s="637"/>
      <c r="H85" s="637"/>
      <c r="I85" s="637"/>
      <c r="J85" s="637"/>
      <c r="K85" s="637"/>
      <c r="M85" s="3"/>
    </row>
    <row r="86" spans="2:13" s="2" customFormat="1" ht="13.8" x14ac:dyDescent="0.25">
      <c r="M86" s="3"/>
    </row>
    <row r="87" spans="2:13" s="2" customFormat="1" ht="13.8" x14ac:dyDescent="0.25">
      <c r="M87" s="3"/>
    </row>
    <row r="88" spans="2:13" x14ac:dyDescent="0.25">
      <c r="B88" s="125"/>
      <c r="C88" s="125"/>
      <c r="D88" s="125"/>
      <c r="E88" s="125"/>
      <c r="F88" s="125"/>
      <c r="G88" s="125"/>
      <c r="H88" s="125"/>
      <c r="I88" s="125"/>
      <c r="J88" s="125"/>
      <c r="K88" s="125"/>
    </row>
    <row r="89" spans="2:13" x14ac:dyDescent="0.25">
      <c r="B89" s="125"/>
      <c r="C89" s="125"/>
      <c r="D89" s="125"/>
      <c r="E89" s="125"/>
      <c r="F89" s="125"/>
      <c r="G89" s="125"/>
      <c r="H89" s="125"/>
      <c r="I89" s="125"/>
      <c r="J89" s="125"/>
      <c r="K89" s="125"/>
    </row>
    <row r="90" spans="2:13" x14ac:dyDescent="0.25">
      <c r="B90" s="125"/>
      <c r="C90" s="125"/>
      <c r="D90" s="125"/>
      <c r="E90" s="125"/>
      <c r="F90" s="125"/>
      <c r="G90" s="125"/>
      <c r="H90" s="125"/>
      <c r="I90" s="125"/>
      <c r="J90" s="125"/>
      <c r="K90" s="125"/>
    </row>
    <row r="91" spans="2:13" x14ac:dyDescent="0.25">
      <c r="B91" s="125"/>
      <c r="C91" s="125"/>
      <c r="D91" s="125"/>
      <c r="E91" s="125"/>
      <c r="F91" s="125"/>
      <c r="G91" s="125"/>
      <c r="H91" s="125"/>
      <c r="I91" s="125"/>
      <c r="J91" s="125"/>
      <c r="K91" s="125"/>
    </row>
    <row r="92" spans="2:13" x14ac:dyDescent="0.25">
      <c r="B92" s="125"/>
      <c r="C92" s="125"/>
      <c r="D92" s="125"/>
      <c r="E92" s="125"/>
      <c r="F92" s="125"/>
      <c r="G92" s="125"/>
      <c r="H92" s="125"/>
      <c r="I92" s="125"/>
      <c r="J92" s="125"/>
      <c r="K92" s="125"/>
    </row>
    <row r="93" spans="2:13" x14ac:dyDescent="0.25">
      <c r="B93" s="125"/>
      <c r="C93" s="125"/>
      <c r="D93" s="125"/>
      <c r="E93" s="125"/>
      <c r="F93" s="125"/>
      <c r="G93" s="125"/>
      <c r="H93" s="125"/>
      <c r="I93" s="125"/>
      <c r="J93" s="125"/>
      <c r="K93" s="125"/>
    </row>
    <row r="94" spans="2:13" x14ac:dyDescent="0.25">
      <c r="B94" s="125"/>
      <c r="C94" s="125"/>
      <c r="D94" s="125"/>
      <c r="E94" s="125"/>
      <c r="F94" s="125"/>
      <c r="G94" s="125"/>
      <c r="H94" s="125"/>
      <c r="I94" s="125"/>
      <c r="J94" s="125"/>
      <c r="K94" s="125"/>
    </row>
    <row r="95" spans="2:13" x14ac:dyDescent="0.25">
      <c r="B95" s="125"/>
      <c r="C95" s="125"/>
      <c r="D95" s="125"/>
      <c r="E95" s="125"/>
      <c r="F95" s="125"/>
      <c r="G95" s="125"/>
      <c r="H95" s="125"/>
      <c r="I95" s="125"/>
      <c r="J95" s="125"/>
      <c r="K95" s="125"/>
    </row>
    <row r="96" spans="2:13" x14ac:dyDescent="0.25">
      <c r="B96" s="125"/>
      <c r="C96" s="125"/>
      <c r="D96" s="125"/>
      <c r="E96" s="125"/>
      <c r="F96" s="125"/>
      <c r="G96" s="125"/>
      <c r="H96" s="125"/>
      <c r="I96" s="125"/>
      <c r="J96" s="125"/>
      <c r="K96" s="125"/>
    </row>
    <row r="97" spans="2:11" x14ac:dyDescent="0.25">
      <c r="B97" s="125"/>
      <c r="C97" s="125"/>
      <c r="D97" s="125"/>
      <c r="E97" s="125"/>
      <c r="F97" s="125"/>
      <c r="G97" s="125"/>
      <c r="H97" s="125"/>
      <c r="I97" s="125"/>
      <c r="J97" s="125"/>
      <c r="K97" s="125"/>
    </row>
    <row r="98" spans="2:11" x14ac:dyDescent="0.25">
      <c r="B98" s="125"/>
      <c r="C98" s="125"/>
      <c r="D98" s="125"/>
      <c r="E98" s="125"/>
      <c r="F98" s="125"/>
      <c r="G98" s="125"/>
      <c r="H98" s="125"/>
      <c r="I98" s="125"/>
      <c r="J98" s="125"/>
      <c r="K98" s="125"/>
    </row>
    <row r="99" spans="2:11" x14ac:dyDescent="0.25">
      <c r="B99" s="125"/>
      <c r="C99" s="125"/>
      <c r="D99" s="125"/>
      <c r="E99" s="125"/>
      <c r="F99" s="125"/>
      <c r="G99" s="125"/>
      <c r="H99" s="125"/>
      <c r="I99" s="125"/>
      <c r="J99" s="125"/>
      <c r="K99" s="125"/>
    </row>
    <row r="100" spans="2:11" x14ac:dyDescent="0.25">
      <c r="B100" s="125"/>
      <c r="C100" s="125"/>
      <c r="D100" s="125"/>
      <c r="E100" s="125"/>
      <c r="F100" s="125"/>
      <c r="G100" s="125"/>
      <c r="H100" s="125"/>
      <c r="I100" s="125"/>
      <c r="J100" s="125"/>
      <c r="K100" s="125"/>
    </row>
    <row r="101" spans="2:11" x14ac:dyDescent="0.25">
      <c r="B101" s="125"/>
      <c r="C101" s="125"/>
      <c r="D101" s="125"/>
      <c r="E101" s="125"/>
      <c r="F101" s="125"/>
      <c r="G101" s="125"/>
      <c r="H101" s="125"/>
      <c r="I101" s="125"/>
      <c r="J101" s="125"/>
      <c r="K101" s="125"/>
    </row>
    <row r="102" spans="2:11" x14ac:dyDescent="0.25">
      <c r="B102" s="125"/>
      <c r="C102" s="125"/>
      <c r="D102" s="125"/>
      <c r="E102" s="125"/>
      <c r="F102" s="125"/>
      <c r="G102" s="125"/>
      <c r="H102" s="125"/>
      <c r="I102" s="125"/>
      <c r="J102" s="125"/>
      <c r="K102" s="125"/>
    </row>
    <row r="103" spans="2:11" x14ac:dyDescent="0.25">
      <c r="B103" s="125"/>
      <c r="C103" s="125"/>
      <c r="D103" s="125"/>
      <c r="E103" s="125"/>
      <c r="F103" s="125"/>
      <c r="G103" s="125"/>
      <c r="H103" s="125"/>
      <c r="I103" s="125"/>
      <c r="J103" s="125"/>
      <c r="K103" s="125"/>
    </row>
    <row r="104" spans="2:11" x14ac:dyDescent="0.25">
      <c r="B104" s="125"/>
      <c r="C104" s="125"/>
      <c r="D104" s="125"/>
      <c r="E104" s="125"/>
      <c r="F104" s="125"/>
      <c r="G104" s="125"/>
      <c r="H104" s="125"/>
      <c r="I104" s="125"/>
      <c r="J104" s="125"/>
      <c r="K104" s="125"/>
    </row>
    <row r="105" spans="2:11" x14ac:dyDescent="0.25">
      <c r="B105" s="125"/>
      <c r="C105" s="125"/>
      <c r="D105" s="125"/>
      <c r="E105" s="125"/>
      <c r="F105" s="125"/>
      <c r="G105" s="125"/>
      <c r="H105" s="125"/>
      <c r="I105" s="125"/>
      <c r="J105" s="125"/>
      <c r="K105" s="125"/>
    </row>
    <row r="106" spans="2:11" x14ac:dyDescent="0.25">
      <c r="B106" s="125"/>
      <c r="C106" s="125"/>
      <c r="D106" s="125"/>
      <c r="E106" s="125"/>
      <c r="F106" s="125"/>
      <c r="G106" s="125"/>
      <c r="H106" s="125"/>
      <c r="I106" s="125"/>
      <c r="J106" s="125"/>
      <c r="K106" s="125"/>
    </row>
  </sheetData>
  <customSheetViews>
    <customSheetView guid="{F9B2AFCD-706F-4A95-97DA-6EDAA648AEE9}" showPageBreaks="1" hiddenRows="1" showRuler="0" topLeftCell="A36">
      <selection activeCell="C40" sqref="C40:K40"/>
      <rowBreaks count="4" manualBreakCount="4">
        <brk id="30" max="16383" man="1"/>
        <brk id="53" max="16383" man="1"/>
        <brk id="69" max="10" man="1"/>
        <brk id="82" max="16383" man="1"/>
      </rowBreaks>
      <pageMargins left="0" right="0" top="0" bottom="0" header="0" footer="0"/>
      <printOptions horizontalCentered="1"/>
      <pageSetup paperSize="9" scale="94" firstPageNumber="0" orientation="landscape" horizontalDpi="300" verticalDpi="300"/>
      <headerFooter alignWithMargins="0">
        <oddFooter>&amp;C&amp;8UNSD/UNEP Questionnaire 2008 on Environment Statistics - Waste Section - p.&amp;P</oddFooter>
      </headerFooter>
    </customSheetView>
  </customSheetViews>
  <mergeCells count="46">
    <mergeCell ref="C40:K40"/>
    <mergeCell ref="C41:K41"/>
    <mergeCell ref="B52:K52"/>
    <mergeCell ref="B81:K81"/>
    <mergeCell ref="C37:K37"/>
    <mergeCell ref="C38:K38"/>
    <mergeCell ref="C39:K39"/>
    <mergeCell ref="B67:K67"/>
    <mergeCell ref="B65:K65"/>
    <mergeCell ref="B68:K68"/>
    <mergeCell ref="B50:K50"/>
    <mergeCell ref="B64:K64"/>
    <mergeCell ref="B56:K56"/>
    <mergeCell ref="B57:K57"/>
    <mergeCell ref="B58:K58"/>
    <mergeCell ref="B59:K59"/>
    <mergeCell ref="B1:C1"/>
    <mergeCell ref="B3:K3"/>
    <mergeCell ref="B5:K5"/>
    <mergeCell ref="B33:K33"/>
    <mergeCell ref="C36:K36"/>
    <mergeCell ref="B17:K17"/>
    <mergeCell ref="B7:K7"/>
    <mergeCell ref="B9:K9"/>
    <mergeCell ref="B11:K11"/>
    <mergeCell ref="B22:K23"/>
    <mergeCell ref="B13:K13"/>
    <mergeCell ref="B15:K15"/>
    <mergeCell ref="B29:H29"/>
    <mergeCell ref="B32:K32"/>
    <mergeCell ref="B31:K31"/>
    <mergeCell ref="B62:K62"/>
    <mergeCell ref="B63:K63"/>
    <mergeCell ref="B53:K53"/>
    <mergeCell ref="B51:K51"/>
    <mergeCell ref="C42:K42"/>
    <mergeCell ref="C43:K43"/>
    <mergeCell ref="C48:K48"/>
    <mergeCell ref="B85:K85"/>
    <mergeCell ref="B77:K77"/>
    <mergeCell ref="B79:J79"/>
    <mergeCell ref="B84:K84"/>
    <mergeCell ref="B69:K69"/>
    <mergeCell ref="B74:K74"/>
    <mergeCell ref="B70:K70"/>
    <mergeCell ref="B71:K71"/>
  </mergeCells>
  <phoneticPr fontId="18" type="noConversion"/>
  <hyperlinks>
    <hyperlink ref="B57" r:id="rId1" display="http://unstats.un.org/unsd/cr/registry/regcst.asp?Cl=27" xr:uid="{00000000-0004-0000-0100-000000000000}"/>
    <hyperlink ref="B57:K57" r:id="rId2" display="https://unstats.un.org/unsd/publications/catalogue?selectID=396" xr:uid="{00000000-0004-0000-0100-000001000000}"/>
  </hyperlinks>
  <printOptions horizontalCentered="1"/>
  <pageMargins left="0.74791666666666701" right="0.85" top="0.98402777777777795" bottom="0.98402777777777795" header="0.51180555555555596" footer="0.51180555555555596"/>
  <pageSetup paperSize="17" firstPageNumber="2" fitToHeight="0" orientation="landscape" useFirstPageNumber="1"/>
  <headerFooter alignWithMargins="0">
    <oddFooter>&amp;CUNSD/United Nations Environment Programme Questionnaire 2020 on Environment Statistics - Waste Section p. &amp;P</oddFooter>
  </headerFooter>
  <rowBreaks count="4" manualBreakCount="4">
    <brk id="32" max="16383" man="1"/>
    <brk id="49" max="16383" man="1"/>
    <brk id="63" max="10"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B1:G53"/>
  <sheetViews>
    <sheetView showGridLines="0" zoomScale="90" zoomScaleNormal="90" zoomScalePageLayoutView="70" workbookViewId="0"/>
  </sheetViews>
  <sheetFormatPr defaultColWidth="9.44140625" defaultRowHeight="13.8" x14ac:dyDescent="0.25"/>
  <cols>
    <col min="1" max="1" width="2.44140625" style="8" customWidth="1"/>
    <col min="2" max="2" width="13.33203125" style="8" customWidth="1"/>
    <col min="3" max="3" width="26.6640625" style="9" customWidth="1"/>
    <col min="4" max="4" width="136.44140625" style="10" customWidth="1"/>
    <col min="5" max="5" width="17.44140625" style="8" customWidth="1"/>
    <col min="6" max="6" width="80.44140625" style="8" customWidth="1"/>
    <col min="7" max="16384" width="9.44140625" style="8"/>
  </cols>
  <sheetData>
    <row r="1" spans="2:4" s="11" customFormat="1" ht="15.6" x14ac:dyDescent="0.3">
      <c r="B1" s="12" t="s">
        <v>3</v>
      </c>
      <c r="C1" s="12"/>
      <c r="D1" s="13"/>
    </row>
    <row r="2" spans="2:4" s="11" customFormat="1" ht="11.25" customHeight="1" x14ac:dyDescent="0.3">
      <c r="C2" s="12"/>
      <c r="D2" s="13"/>
    </row>
    <row r="3" spans="2:4" s="11" customFormat="1" ht="17.399999999999999" x14ac:dyDescent="0.3">
      <c r="B3" s="660" t="s">
        <v>8</v>
      </c>
      <c r="C3" s="660"/>
      <c r="D3" s="660"/>
    </row>
    <row r="4" spans="2:4" s="11" customFormat="1" ht="15" customHeight="1" x14ac:dyDescent="0.25">
      <c r="B4" s="14"/>
      <c r="C4" s="15"/>
      <c r="D4" s="16"/>
    </row>
    <row r="5" spans="2:4" s="11" customFormat="1" ht="15.6" x14ac:dyDescent="0.25">
      <c r="B5" s="661" t="s">
        <v>82</v>
      </c>
      <c r="C5" s="661"/>
      <c r="D5" s="661"/>
    </row>
    <row r="6" spans="2:4" s="11" customFormat="1" ht="39" customHeight="1" thickBot="1" x14ac:dyDescent="0.3">
      <c r="B6" s="662" t="s">
        <v>83</v>
      </c>
      <c r="C6" s="663"/>
      <c r="D6" s="663"/>
    </row>
    <row r="7" spans="2:4" s="11" customFormat="1" ht="13.2" x14ac:dyDescent="0.25">
      <c r="B7" s="17" t="s">
        <v>84</v>
      </c>
      <c r="C7" s="367" t="s">
        <v>85</v>
      </c>
      <c r="D7" s="19" t="s">
        <v>86</v>
      </c>
    </row>
    <row r="8" spans="2:4" s="11" customFormat="1" ht="39.6" x14ac:dyDescent="0.25">
      <c r="B8" s="126" t="s">
        <v>87</v>
      </c>
      <c r="C8" s="20" t="s">
        <v>88</v>
      </c>
      <c r="D8" s="127" t="s">
        <v>89</v>
      </c>
    </row>
    <row r="9" spans="2:4" s="11" customFormat="1" ht="66" customHeight="1" x14ac:dyDescent="0.25">
      <c r="B9" s="128" t="s">
        <v>90</v>
      </c>
      <c r="C9" s="129" t="s">
        <v>91</v>
      </c>
      <c r="D9" s="130" t="s">
        <v>92</v>
      </c>
    </row>
    <row r="10" spans="2:4" s="11" customFormat="1" ht="53.25" customHeight="1" x14ac:dyDescent="0.25">
      <c r="B10" s="131" t="s">
        <v>93</v>
      </c>
      <c r="C10" s="20" t="s">
        <v>94</v>
      </c>
      <c r="D10" s="127" t="s">
        <v>95</v>
      </c>
    </row>
    <row r="11" spans="2:4" s="11" customFormat="1" ht="93.75" customHeight="1" x14ac:dyDescent="0.25">
      <c r="B11" s="131" t="s">
        <v>96</v>
      </c>
      <c r="C11" s="20" t="s">
        <v>97</v>
      </c>
      <c r="D11" s="615" t="s">
        <v>98</v>
      </c>
    </row>
    <row r="12" spans="2:4" s="11" customFormat="1" ht="42" customHeight="1" x14ac:dyDescent="0.25">
      <c r="B12" s="131" t="s">
        <v>99</v>
      </c>
      <c r="C12" s="29" t="s">
        <v>100</v>
      </c>
      <c r="D12" s="616" t="s">
        <v>101</v>
      </c>
    </row>
    <row r="13" spans="2:4" s="11" customFormat="1" ht="42" customHeight="1" thickBot="1" x14ac:dyDescent="0.3">
      <c r="B13" s="360" t="s">
        <v>102</v>
      </c>
      <c r="C13" s="361" t="s">
        <v>103</v>
      </c>
      <c r="D13" s="362" t="s">
        <v>104</v>
      </c>
    </row>
    <row r="14" spans="2:4" s="11" customFormat="1" ht="17.100000000000001" customHeight="1" x14ac:dyDescent="0.25">
      <c r="B14" s="366"/>
      <c r="C14" s="21"/>
      <c r="D14" s="21"/>
    </row>
    <row r="15" spans="2:4" ht="15.6" x14ac:dyDescent="0.25">
      <c r="B15" s="661" t="s">
        <v>105</v>
      </c>
      <c r="C15" s="661"/>
      <c r="D15" s="661"/>
    </row>
    <row r="16" spans="2:4" ht="11.25" customHeight="1" x14ac:dyDescent="0.25">
      <c r="C16" s="22"/>
      <c r="D16" s="23"/>
    </row>
    <row r="17" spans="2:7" customFormat="1" ht="15" customHeight="1" x14ac:dyDescent="0.25">
      <c r="B17" s="24" t="s">
        <v>106</v>
      </c>
      <c r="C17" s="18" t="s">
        <v>107</v>
      </c>
      <c r="D17" s="19" t="s">
        <v>105</v>
      </c>
    </row>
    <row r="18" spans="2:7" ht="39" customHeight="1" x14ac:dyDescent="0.25">
      <c r="B18" s="132"/>
      <c r="C18" s="656" t="s">
        <v>108</v>
      </c>
      <c r="D18" s="657" t="s">
        <v>109</v>
      </c>
      <c r="F18" s="658"/>
      <c r="G18" s="658"/>
    </row>
    <row r="19" spans="2:7" ht="15" customHeight="1" x14ac:dyDescent="0.25">
      <c r="B19" s="345"/>
      <c r="C19" s="656"/>
      <c r="D19" s="657"/>
      <c r="F19" s="659"/>
      <c r="G19" s="659"/>
    </row>
    <row r="20" spans="2:7" ht="40.5" customHeight="1" x14ac:dyDescent="0.25">
      <c r="B20" s="346" t="s">
        <v>110</v>
      </c>
      <c r="C20" s="617" t="s">
        <v>111</v>
      </c>
      <c r="D20" s="615" t="s">
        <v>112</v>
      </c>
      <c r="F20" s="655"/>
      <c r="G20" s="655"/>
    </row>
    <row r="21" spans="2:7" ht="39.75" customHeight="1" x14ac:dyDescent="0.25">
      <c r="B21" s="346" t="s">
        <v>113</v>
      </c>
      <c r="C21" s="617" t="s">
        <v>114</v>
      </c>
      <c r="D21" s="615" t="s">
        <v>115</v>
      </c>
      <c r="F21" s="25"/>
      <c r="G21" s="25"/>
    </row>
    <row r="22" spans="2:7" ht="36.75" customHeight="1" x14ac:dyDescent="0.25">
      <c r="B22" s="346" t="s">
        <v>116</v>
      </c>
      <c r="C22" s="617" t="s">
        <v>117</v>
      </c>
      <c r="D22" s="615" t="s">
        <v>118</v>
      </c>
      <c r="F22" s="25"/>
      <c r="G22" s="25"/>
    </row>
    <row r="23" spans="2:7" ht="56.7" customHeight="1" x14ac:dyDescent="0.25">
      <c r="B23" s="346" t="s">
        <v>119</v>
      </c>
      <c r="C23" s="617" t="s">
        <v>120</v>
      </c>
      <c r="D23" s="615" t="s">
        <v>121</v>
      </c>
      <c r="F23" s="25"/>
      <c r="G23" s="25"/>
    </row>
    <row r="24" spans="2:7" s="26" customFormat="1" ht="27" customHeight="1" x14ac:dyDescent="0.25">
      <c r="B24" s="346" t="s">
        <v>122</v>
      </c>
      <c r="C24" s="617" t="s">
        <v>123</v>
      </c>
      <c r="D24" s="615" t="s">
        <v>124</v>
      </c>
      <c r="E24" s="27"/>
      <c r="F24" s="655"/>
      <c r="G24" s="655"/>
    </row>
    <row r="25" spans="2:7" s="26" customFormat="1" ht="39.75" customHeight="1" x14ac:dyDescent="0.25">
      <c r="B25" s="346" t="s">
        <v>125</v>
      </c>
      <c r="C25" s="617" t="s">
        <v>126</v>
      </c>
      <c r="D25" s="615" t="s">
        <v>127</v>
      </c>
      <c r="E25" s="27"/>
      <c r="F25" s="25"/>
      <c r="G25" s="25"/>
    </row>
    <row r="26" spans="2:7" s="26" customFormat="1" ht="20.25" customHeight="1" x14ac:dyDescent="0.25">
      <c r="B26" s="346" t="s">
        <v>128</v>
      </c>
      <c r="C26" s="617" t="s">
        <v>129</v>
      </c>
      <c r="D26" s="615" t="s">
        <v>130</v>
      </c>
      <c r="E26" s="28"/>
    </row>
    <row r="27" spans="2:7" s="26" customFormat="1" ht="27" customHeight="1" x14ac:dyDescent="0.25">
      <c r="B27" s="132" t="s">
        <v>131</v>
      </c>
      <c r="C27" s="20" t="s">
        <v>132</v>
      </c>
      <c r="D27" s="615" t="s">
        <v>133</v>
      </c>
      <c r="E27" s="28"/>
    </row>
    <row r="28" spans="2:7" s="26" customFormat="1" ht="27" customHeight="1" x14ac:dyDescent="0.25">
      <c r="B28" s="132" t="s">
        <v>134</v>
      </c>
      <c r="C28" s="20" t="s">
        <v>135</v>
      </c>
      <c r="D28" s="615" t="s">
        <v>136</v>
      </c>
      <c r="E28" s="28"/>
    </row>
    <row r="29" spans="2:7" s="26" customFormat="1" ht="40.5" customHeight="1" x14ac:dyDescent="0.25">
      <c r="B29" s="132" t="s">
        <v>137</v>
      </c>
      <c r="C29" s="20" t="s">
        <v>138</v>
      </c>
      <c r="D29" s="615" t="s">
        <v>139</v>
      </c>
      <c r="E29" s="28"/>
    </row>
    <row r="30" spans="2:7" s="26" customFormat="1" ht="27.75" customHeight="1" x14ac:dyDescent="0.25">
      <c r="B30" s="132" t="s">
        <v>140</v>
      </c>
      <c r="C30" s="20" t="s">
        <v>141</v>
      </c>
      <c r="D30" s="615" t="s">
        <v>142</v>
      </c>
      <c r="E30" s="31"/>
    </row>
    <row r="31" spans="2:7" s="26" customFormat="1" ht="27.75" customHeight="1" x14ac:dyDescent="0.25">
      <c r="B31" s="511" t="s">
        <v>143</v>
      </c>
      <c r="C31" s="20" t="s">
        <v>144</v>
      </c>
      <c r="D31" s="615" t="s">
        <v>145</v>
      </c>
      <c r="E31" s="31"/>
    </row>
    <row r="32" spans="2:7" s="26" customFormat="1" ht="43.5" customHeight="1" x14ac:dyDescent="0.25">
      <c r="B32" s="132" t="s">
        <v>146</v>
      </c>
      <c r="C32" s="29" t="s">
        <v>147</v>
      </c>
      <c r="D32" s="616" t="s">
        <v>148</v>
      </c>
      <c r="E32" s="31"/>
    </row>
    <row r="33" spans="2:5" s="26" customFormat="1" ht="42" customHeight="1" x14ac:dyDescent="0.25">
      <c r="B33" s="132" t="s">
        <v>149</v>
      </c>
      <c r="C33" s="514" t="s">
        <v>150</v>
      </c>
      <c r="D33" s="618" t="s">
        <v>151</v>
      </c>
      <c r="E33" s="31"/>
    </row>
    <row r="34" spans="2:5" customFormat="1" ht="69.599999999999994" customHeight="1" x14ac:dyDescent="0.25">
      <c r="B34" s="543" t="s">
        <v>152</v>
      </c>
      <c r="C34" s="544" t="s">
        <v>153</v>
      </c>
      <c r="D34" s="619" t="s">
        <v>154</v>
      </c>
      <c r="E34" s="30"/>
    </row>
    <row r="35" spans="2:5" customFormat="1" ht="32.700000000000003" customHeight="1" x14ac:dyDescent="0.25">
      <c r="B35" s="513" t="s">
        <v>155</v>
      </c>
      <c r="C35" s="364" t="s">
        <v>156</v>
      </c>
      <c r="D35" s="545" t="s">
        <v>157</v>
      </c>
      <c r="E35" s="30"/>
    </row>
    <row r="36" spans="2:5" ht="50.1" customHeight="1" x14ac:dyDescent="0.25">
      <c r="B36" s="511" t="s">
        <v>158</v>
      </c>
      <c r="C36" s="20" t="s">
        <v>159</v>
      </c>
      <c r="D36" s="615" t="s">
        <v>160</v>
      </c>
      <c r="E36" s="31"/>
    </row>
    <row r="37" spans="2:5" s="26" customFormat="1" ht="33.75" customHeight="1" x14ac:dyDescent="0.25">
      <c r="B37" s="511" t="s">
        <v>161</v>
      </c>
      <c r="C37" s="20" t="s">
        <v>162</v>
      </c>
      <c r="D37" s="615" t="s">
        <v>163</v>
      </c>
      <c r="E37" s="31"/>
    </row>
    <row r="38" spans="2:5" s="26" customFormat="1" ht="30.75" customHeight="1" x14ac:dyDescent="0.25">
      <c r="B38" s="511" t="s">
        <v>164</v>
      </c>
      <c r="C38" s="20" t="s">
        <v>165</v>
      </c>
      <c r="D38" s="615" t="s">
        <v>166</v>
      </c>
      <c r="E38" s="31"/>
    </row>
    <row r="39" spans="2:5" s="26" customFormat="1" ht="29.25" customHeight="1" x14ac:dyDescent="0.25">
      <c r="B39" s="511" t="s">
        <v>167</v>
      </c>
      <c r="C39" s="20" t="s">
        <v>168</v>
      </c>
      <c r="D39" s="615" t="s">
        <v>169</v>
      </c>
      <c r="E39" s="31"/>
    </row>
    <row r="40" spans="2:5" s="26" customFormat="1" ht="29.25" customHeight="1" x14ac:dyDescent="0.25">
      <c r="B40" s="346" t="s">
        <v>170</v>
      </c>
      <c r="C40" s="20" t="s">
        <v>171</v>
      </c>
      <c r="D40" s="615" t="s">
        <v>172</v>
      </c>
      <c r="E40" s="31"/>
    </row>
    <row r="41" spans="2:5" s="26" customFormat="1" ht="60.6" customHeight="1" x14ac:dyDescent="0.25">
      <c r="B41" s="516" t="s">
        <v>173</v>
      </c>
      <c r="C41" s="512" t="s">
        <v>174</v>
      </c>
      <c r="D41" s="620" t="s">
        <v>175</v>
      </c>
      <c r="E41" s="31"/>
    </row>
    <row r="42" spans="2:5" s="26" customFormat="1" ht="26.1" customHeight="1" x14ac:dyDescent="0.25">
      <c r="B42" s="516" t="s">
        <v>176</v>
      </c>
      <c r="C42" s="512" t="s">
        <v>177</v>
      </c>
      <c r="D42" s="561" t="s">
        <v>178</v>
      </c>
      <c r="E42" s="31"/>
    </row>
    <row r="43" spans="2:5" s="26" customFormat="1" ht="66" x14ac:dyDescent="0.25">
      <c r="B43" s="516" t="s">
        <v>179</v>
      </c>
      <c r="C43" s="512" t="s">
        <v>180</v>
      </c>
      <c r="D43" s="561" t="s">
        <v>181</v>
      </c>
      <c r="E43" s="31"/>
    </row>
    <row r="44" spans="2:5" s="26" customFormat="1" ht="29.25" customHeight="1" x14ac:dyDescent="0.25">
      <c r="B44" s="516" t="s">
        <v>182</v>
      </c>
      <c r="C44" s="512" t="s">
        <v>183</v>
      </c>
      <c r="D44" s="561" t="s">
        <v>184</v>
      </c>
      <c r="E44" s="31"/>
    </row>
    <row r="45" spans="2:5" s="26" customFormat="1" ht="45" customHeight="1" x14ac:dyDescent="0.25">
      <c r="B45" s="516" t="s">
        <v>185</v>
      </c>
      <c r="C45" s="512" t="s">
        <v>186</v>
      </c>
      <c r="D45" s="561" t="s">
        <v>187</v>
      </c>
      <c r="E45" s="31"/>
    </row>
    <row r="46" spans="2:5" s="26" customFormat="1" ht="29.25" customHeight="1" x14ac:dyDescent="0.25">
      <c r="B46" s="516" t="s">
        <v>188</v>
      </c>
      <c r="C46" s="512" t="s">
        <v>189</v>
      </c>
      <c r="D46" s="561" t="s">
        <v>190</v>
      </c>
      <c r="E46" s="31"/>
    </row>
    <row r="47" spans="2:5" s="26" customFormat="1" ht="29.25" customHeight="1" x14ac:dyDescent="0.25">
      <c r="B47" s="516" t="s">
        <v>191</v>
      </c>
      <c r="C47" s="512" t="s">
        <v>192</v>
      </c>
      <c r="D47" s="561" t="s">
        <v>193</v>
      </c>
      <c r="E47" s="31"/>
    </row>
    <row r="48" spans="2:5" s="26" customFormat="1" ht="88.2" customHeight="1" x14ac:dyDescent="0.25">
      <c r="B48" s="516" t="s">
        <v>194</v>
      </c>
      <c r="C48" s="512" t="s">
        <v>195</v>
      </c>
      <c r="D48" s="561" t="s">
        <v>196</v>
      </c>
      <c r="E48" s="31"/>
    </row>
    <row r="49" spans="2:5" s="26" customFormat="1" ht="37.5" customHeight="1" x14ac:dyDescent="0.25">
      <c r="B49" s="516" t="s">
        <v>197</v>
      </c>
      <c r="C49" s="512" t="s">
        <v>198</v>
      </c>
      <c r="D49" s="561" t="s">
        <v>199</v>
      </c>
      <c r="E49" s="31"/>
    </row>
    <row r="50" spans="2:5" s="26" customFormat="1" ht="28.5" customHeight="1" x14ac:dyDescent="0.25">
      <c r="E50" s="31"/>
    </row>
    <row r="51" spans="2:5" s="26" customFormat="1" x14ac:dyDescent="0.25">
      <c r="E51" s="31"/>
    </row>
    <row r="52" spans="2:5" s="26" customFormat="1" x14ac:dyDescent="0.25">
      <c r="C52" s="133"/>
      <c r="D52" s="32"/>
      <c r="E52" s="31"/>
    </row>
    <row r="53" spans="2:5" s="26" customFormat="1" x14ac:dyDescent="0.25">
      <c r="C53" s="133"/>
      <c r="D53" s="32"/>
      <c r="E53" s="31"/>
    </row>
  </sheetData>
  <customSheetViews>
    <customSheetView guid="{F9B2AFCD-706F-4A95-97DA-6EDAA648AEE9}" showPageBreaks="1" printArea="1" showRuler="0">
      <selection activeCell="C27" sqref="C27:O27"/>
      <rowBreaks count="3" manualBreakCount="3">
        <brk id="14" min="1" max="3" man="1"/>
        <brk id="31" min="1" max="3" man="1"/>
        <brk id="41" min="1" max="3" man="1"/>
      </rowBreaks>
      <pageMargins left="0" right="0" top="0" bottom="0" header="0" footer="0"/>
      <printOptions horizontalCentered="1"/>
      <pageSetup paperSize="9" firstPageNumber="0" orientation="landscape" horizontalDpi="300" verticalDpi="300"/>
      <headerFooter alignWithMargins="0">
        <oddFooter>&amp;C&amp;8UNSD/UNEP Questionnaire 2008 on Environment Statistics - Waste Section - p.&amp;P</oddFooter>
      </headerFooter>
    </customSheetView>
  </customSheetViews>
  <mergeCells count="10">
    <mergeCell ref="B3:D3"/>
    <mergeCell ref="B5:D5"/>
    <mergeCell ref="B6:D6"/>
    <mergeCell ref="B15:D15"/>
    <mergeCell ref="F20:G20"/>
    <mergeCell ref="F24:G24"/>
    <mergeCell ref="C18:C19"/>
    <mergeCell ref="D18:D19"/>
    <mergeCell ref="F18:G18"/>
    <mergeCell ref="F19:G19"/>
  </mergeCells>
  <phoneticPr fontId="18" type="noConversion"/>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xr:uid="{00000000-0004-0000-0200-000000000000}"/>
  </hyperlinks>
  <printOptions horizontalCentered="1"/>
  <pageMargins left="0.74791666666666701" right="0.85" top="0.98402777777777795" bottom="0.98402777777777795" header="0.51180555555555596" footer="0.51180555555555596"/>
  <pageSetup paperSize="17" scale="69" firstPageNumber="7" fitToHeight="0" orientation="landscape"/>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T50"/>
  <sheetViews>
    <sheetView showGridLines="0" tabSelected="1" topLeftCell="C1" zoomScale="80" zoomScaleNormal="80" zoomScaleSheetLayoutView="85" zoomScalePageLayoutView="70" workbookViewId="0">
      <selection activeCell="D3" sqref="D3"/>
    </sheetView>
  </sheetViews>
  <sheetFormatPr defaultColWidth="8.6640625" defaultRowHeight="13.2" x14ac:dyDescent="0.25"/>
  <cols>
    <col min="1" max="1" width="3.6640625" style="264" hidden="1" customWidth="1"/>
    <col min="2" max="2" width="6.109375" style="264" hidden="1" customWidth="1"/>
    <col min="3" max="3" width="9" customWidth="1"/>
    <col min="4" max="4" width="32.44140625" customWidth="1"/>
    <col min="5" max="5" width="7.44140625" customWidth="1"/>
    <col min="6" max="6" width="7.44140625" style="66" customWidth="1"/>
    <col min="7" max="7" width="1.44140625" style="110" customWidth="1"/>
    <col min="8" max="8" width="6.5546875" style="44" customWidth="1"/>
    <col min="9" max="9" width="1.44140625" style="110" customWidth="1"/>
    <col min="10" max="10" width="6.5546875" style="44" customWidth="1"/>
    <col min="11" max="11" width="1.44140625" style="110" customWidth="1"/>
    <col min="12" max="12" width="6.5546875" style="44" customWidth="1"/>
    <col min="13" max="13" width="1.44140625" style="110" customWidth="1"/>
    <col min="14" max="14" width="6.5546875" style="44" customWidth="1"/>
    <col min="15" max="15" width="1.44140625" style="110" customWidth="1"/>
    <col min="16" max="16" width="6.5546875" style="44" customWidth="1"/>
    <col min="17" max="17" width="1.44140625" style="110" customWidth="1"/>
    <col min="18" max="18" width="6.5546875" style="44" customWidth="1"/>
    <col min="19" max="19" width="1.44140625" style="110" customWidth="1"/>
    <col min="20" max="20" width="6.5546875" style="44" customWidth="1"/>
    <col min="21" max="21" width="1.44140625" style="110" customWidth="1"/>
    <col min="22" max="22" width="6.5546875" style="44" customWidth="1"/>
    <col min="23" max="23" width="1.5546875" style="110" customWidth="1"/>
    <col min="24" max="24" width="6.5546875" style="44" customWidth="1"/>
    <col min="25" max="25" width="1.44140625" style="110" customWidth="1"/>
    <col min="26" max="26" width="6.5546875" style="44" customWidth="1"/>
    <col min="27" max="27" width="1.44140625" style="148" customWidth="1"/>
    <col min="28" max="28" width="6.5546875" style="44" customWidth="1"/>
    <col min="29" max="29" width="1.44140625" style="148" customWidth="1"/>
    <col min="30" max="30" width="6.5546875" style="44" customWidth="1"/>
    <col min="31" max="31" width="1.44140625" style="148" customWidth="1"/>
    <col min="32" max="32" width="6.5546875" style="44" customWidth="1"/>
    <col min="33" max="33" width="1.44140625" style="148" customWidth="1"/>
    <col min="34" max="34" width="6.5546875" style="44" customWidth="1"/>
    <col min="35" max="35" width="1.44140625" style="148" customWidth="1"/>
    <col min="36" max="36" width="6.5546875" style="110" customWidth="1"/>
    <col min="37" max="37" width="1.44140625" style="148" customWidth="1"/>
    <col min="38" max="38" width="6.5546875" style="110" customWidth="1"/>
    <col min="39" max="39" width="1.44140625" style="148" customWidth="1"/>
    <col min="40" max="40" width="6.5546875" style="44" customWidth="1"/>
    <col min="41" max="41" width="1.44140625" style="365" customWidth="1"/>
    <col min="42" max="42" width="6.5546875" style="44" customWidth="1"/>
    <col min="43" max="43" width="1.44140625" style="365" customWidth="1"/>
    <col min="44" max="44" width="6.5546875" style="44" customWidth="1"/>
    <col min="45" max="45" width="1.44140625" style="148" customWidth="1"/>
    <col min="46" max="46" width="6.5546875" style="44" customWidth="1"/>
    <col min="47" max="47" width="1.44140625" style="148" customWidth="1"/>
    <col min="48" max="48" width="6.5546875" style="44" customWidth="1"/>
    <col min="49" max="49" width="1.44140625" style="148" customWidth="1"/>
    <col min="50" max="50" width="0.44140625" style="110" customWidth="1"/>
    <col min="51" max="51" width="3.44140625" customWidth="1"/>
    <col min="52" max="52" width="6.44140625" style="168" customWidth="1"/>
    <col min="53" max="53" width="35.5546875" style="168" customWidth="1"/>
    <col min="54" max="54" width="7.44140625" style="168" customWidth="1"/>
    <col min="55" max="55" width="5.44140625" style="168" customWidth="1"/>
    <col min="56" max="56" width="1.44140625" style="168" customWidth="1"/>
    <col min="57" max="57" width="5.5546875" style="168" customWidth="1"/>
    <col min="58" max="58" width="1.44140625" style="168" customWidth="1"/>
    <col min="59" max="59" width="5.5546875" style="168" customWidth="1"/>
    <col min="60" max="60" width="1.44140625" style="168" customWidth="1"/>
    <col min="61" max="61" width="5.5546875" style="168" customWidth="1"/>
    <col min="62" max="62" width="1.44140625" style="168" customWidth="1"/>
    <col min="63" max="63" width="5.5546875" style="168" customWidth="1"/>
    <col min="64" max="64" width="1.44140625" style="168" customWidth="1"/>
    <col min="65" max="65" width="5.5546875" style="168" customWidth="1"/>
    <col min="66" max="66" width="1.44140625" style="168" customWidth="1"/>
    <col min="67" max="67" width="5.5546875" style="168" customWidth="1"/>
    <col min="68" max="68" width="1.44140625" style="168" customWidth="1"/>
    <col min="69" max="69" width="5.5546875" style="168" customWidth="1"/>
    <col min="70" max="70" width="1.44140625" style="168" customWidth="1"/>
    <col min="71" max="71" width="5.5546875" style="168" customWidth="1"/>
    <col min="72" max="72" width="1.44140625" style="168" customWidth="1"/>
    <col min="73" max="73" width="5.5546875" style="168" customWidth="1"/>
    <col min="74" max="74" width="1.44140625" style="168" customWidth="1"/>
    <col min="75" max="75" width="5.5546875" style="168" customWidth="1"/>
    <col min="76" max="76" width="1.44140625" style="168" customWidth="1"/>
    <col min="77" max="77" width="5.5546875" style="168" customWidth="1"/>
    <col min="78" max="78" width="1.44140625" style="168" customWidth="1"/>
    <col min="79" max="79" width="5.5546875" style="168" customWidth="1"/>
    <col min="80" max="80" width="1.44140625" style="168" customWidth="1"/>
    <col min="81" max="81" width="5.5546875" style="168" customWidth="1"/>
    <col min="82" max="82" width="1.44140625" style="168" customWidth="1"/>
    <col min="83" max="83" width="5.5546875" style="168" customWidth="1"/>
    <col min="84" max="84" width="1.44140625" style="168" customWidth="1"/>
    <col min="85" max="85" width="5.5546875" style="168" customWidth="1"/>
    <col min="86" max="86" width="1.44140625" style="168" customWidth="1"/>
    <col min="87" max="87" width="5.5546875" style="168" customWidth="1"/>
    <col min="88" max="88" width="1.44140625" style="168" customWidth="1"/>
    <col min="89" max="89" width="5.5546875" style="168" customWidth="1"/>
    <col min="90" max="90" width="1.44140625" style="168" customWidth="1"/>
    <col min="91" max="91" width="5.5546875" style="168" customWidth="1"/>
    <col min="92" max="92" width="1.44140625" style="168" customWidth="1"/>
    <col min="93" max="93" width="5.5546875" style="168" customWidth="1"/>
    <col min="94" max="94" width="1.44140625" style="168" customWidth="1"/>
    <col min="95" max="95" width="5.5546875" style="168" customWidth="1"/>
    <col min="96" max="96" width="1.44140625" style="168" customWidth="1"/>
    <col min="97" max="97" width="5.5546875" style="168" customWidth="1"/>
    <col min="98" max="98" width="1.44140625" style="168" customWidth="1"/>
  </cols>
  <sheetData>
    <row r="1" spans="1:98" ht="15.75" customHeight="1" x14ac:dyDescent="0.3">
      <c r="B1" s="264">
        <v>0</v>
      </c>
      <c r="C1" s="686" t="s">
        <v>3</v>
      </c>
      <c r="D1" s="686"/>
      <c r="E1" s="686"/>
      <c r="F1" s="322"/>
      <c r="G1" s="108"/>
      <c r="H1" s="92"/>
      <c r="I1" s="108"/>
      <c r="J1" s="92"/>
      <c r="K1" s="108"/>
      <c r="L1" s="92"/>
      <c r="M1" s="108"/>
      <c r="N1" s="92"/>
      <c r="O1" s="108"/>
      <c r="P1" s="92"/>
      <c r="Q1" s="108"/>
      <c r="R1" s="92"/>
      <c r="S1" s="108"/>
      <c r="T1" s="92"/>
      <c r="U1" s="108"/>
      <c r="V1" s="92"/>
      <c r="W1" s="108"/>
      <c r="X1" s="92"/>
      <c r="Y1" s="108"/>
      <c r="Z1" s="92"/>
      <c r="AA1" s="375"/>
      <c r="AB1" s="92"/>
      <c r="AC1" s="375"/>
      <c r="AD1" s="92"/>
      <c r="AE1" s="375"/>
      <c r="AF1" s="97"/>
      <c r="AG1" s="379"/>
      <c r="AH1" s="97"/>
      <c r="AI1" s="379"/>
      <c r="AJ1" s="116"/>
      <c r="AK1" s="379"/>
      <c r="AL1" s="116"/>
      <c r="AM1" s="379"/>
      <c r="AN1" s="97"/>
      <c r="AO1" s="381"/>
      <c r="AP1" s="97"/>
      <c r="AQ1" s="381"/>
      <c r="AR1" s="97"/>
      <c r="AS1" s="379"/>
      <c r="AT1" s="97"/>
      <c r="AU1" s="379"/>
      <c r="AV1" s="97"/>
      <c r="AW1" s="379"/>
      <c r="AZ1" s="269" t="s">
        <v>200</v>
      </c>
      <c r="BB1" s="672"/>
      <c r="BC1" s="672"/>
      <c r="BD1" s="672"/>
      <c r="BE1" s="672"/>
      <c r="BF1" s="672"/>
      <c r="BG1" s="672"/>
      <c r="BH1" s="672"/>
      <c r="BI1" s="672"/>
      <c r="BJ1" s="672"/>
      <c r="BK1" s="672"/>
      <c r="BL1" s="672"/>
      <c r="BM1" s="672"/>
      <c r="BN1" s="672"/>
      <c r="BO1" s="672"/>
      <c r="BP1" s="672"/>
      <c r="BQ1" s="672"/>
      <c r="BR1" s="672"/>
      <c r="BS1" s="672"/>
      <c r="BT1" s="672"/>
      <c r="BU1" s="672"/>
      <c r="BV1" s="672"/>
      <c r="BW1" s="672"/>
      <c r="BX1" s="672"/>
      <c r="BY1" s="672"/>
      <c r="BZ1" s="672"/>
      <c r="CA1" s="672"/>
      <c r="CB1" s="672"/>
      <c r="CC1" s="672"/>
      <c r="CD1" s="672"/>
      <c r="CE1" s="672"/>
      <c r="CF1" s="672"/>
      <c r="CG1" s="672"/>
      <c r="CH1" s="672"/>
      <c r="CI1" s="672"/>
      <c r="CJ1" s="672"/>
      <c r="CK1" s="672"/>
      <c r="CL1" s="672"/>
      <c r="CM1" s="672"/>
    </row>
    <row r="2" spans="1:98" ht="16.5" customHeight="1" x14ac:dyDescent="0.25">
      <c r="C2" s="35"/>
      <c r="D2" s="35"/>
      <c r="E2" s="35"/>
      <c r="F2" s="33"/>
      <c r="G2" s="109"/>
      <c r="H2" s="53"/>
      <c r="I2" s="109"/>
      <c r="J2" s="53"/>
      <c r="K2" s="109"/>
      <c r="L2" s="53"/>
      <c r="M2" s="109"/>
      <c r="N2" s="53"/>
      <c r="O2" s="109"/>
      <c r="P2" s="53"/>
      <c r="Q2" s="109"/>
      <c r="R2" s="53"/>
      <c r="S2" s="109"/>
      <c r="T2" s="53"/>
      <c r="U2" s="109"/>
      <c r="V2" s="53"/>
      <c r="W2" s="109"/>
      <c r="X2" s="53"/>
      <c r="Y2" s="109"/>
      <c r="Z2" s="53"/>
      <c r="AA2" s="119"/>
      <c r="AB2" s="53"/>
      <c r="AC2" s="119"/>
      <c r="AD2" s="53"/>
      <c r="AE2" s="119"/>
      <c r="AF2" s="53"/>
      <c r="AG2" s="119"/>
      <c r="AH2" s="53"/>
      <c r="AI2" s="119"/>
      <c r="AJ2" s="109"/>
      <c r="AK2" s="119"/>
      <c r="AL2" s="109"/>
      <c r="AM2" s="119"/>
      <c r="AN2" s="53"/>
      <c r="AO2" s="382"/>
      <c r="AP2" s="53"/>
      <c r="AQ2" s="382"/>
      <c r="AR2" s="53"/>
      <c r="AS2" s="119"/>
      <c r="AT2" s="53"/>
      <c r="AU2" s="119"/>
      <c r="AV2" s="53"/>
      <c r="AW2" s="119"/>
      <c r="AX2" s="109"/>
      <c r="AZ2" s="338" t="s">
        <v>201</v>
      </c>
    </row>
    <row r="3" spans="1:98" s="2" customFormat="1" ht="17.25" customHeight="1" x14ac:dyDescent="0.25">
      <c r="A3" s="264"/>
      <c r="B3" s="264">
        <v>438</v>
      </c>
      <c r="C3" s="144" t="s">
        <v>202</v>
      </c>
      <c r="D3" s="352" t="s">
        <v>203</v>
      </c>
      <c r="E3" s="621"/>
      <c r="F3" s="66"/>
      <c r="G3" s="144" t="s">
        <v>204</v>
      </c>
      <c r="H3" s="145"/>
      <c r="I3" s="146"/>
      <c r="J3" s="145"/>
      <c r="K3" s="147"/>
      <c r="L3" s="145"/>
      <c r="M3" s="673" t="s">
        <v>205</v>
      </c>
      <c r="N3" s="673"/>
      <c r="O3" s="673"/>
      <c r="P3" s="673"/>
      <c r="Q3" s="673"/>
      <c r="R3" s="673"/>
      <c r="S3" s="673"/>
      <c r="T3" s="673"/>
      <c r="U3" s="673"/>
      <c r="V3" s="673"/>
      <c r="W3" s="673"/>
      <c r="X3" s="673"/>
      <c r="Y3" s="673"/>
      <c r="Z3" s="673"/>
      <c r="AA3" s="673"/>
      <c r="AB3" s="673"/>
      <c r="AC3" s="109"/>
      <c r="AY3" s="3"/>
      <c r="AZ3" s="338" t="s">
        <v>206</v>
      </c>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183"/>
      <c r="CM3" s="183"/>
      <c r="CN3" s="183"/>
      <c r="CO3" s="253"/>
      <c r="CP3" s="253"/>
      <c r="CQ3" s="253"/>
      <c r="CR3" s="183"/>
      <c r="CS3" s="253"/>
      <c r="CT3" s="253"/>
    </row>
    <row r="4" spans="1:98" s="2" customFormat="1" ht="4.5" customHeight="1" x14ac:dyDescent="0.25">
      <c r="A4" s="264"/>
      <c r="B4" s="264"/>
      <c r="C4" s="687"/>
      <c r="D4" s="687"/>
      <c r="E4" s="687"/>
      <c r="F4" s="688"/>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354"/>
      <c r="AW4" s="354"/>
      <c r="AX4" s="109"/>
      <c r="AY4" s="3"/>
      <c r="AZ4" s="252"/>
      <c r="BA4" s="254"/>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183"/>
      <c r="CM4" s="183"/>
      <c r="CN4" s="183"/>
      <c r="CO4" s="253"/>
      <c r="CP4" s="253"/>
      <c r="CQ4" s="253"/>
      <c r="CR4" s="183"/>
      <c r="CS4" s="253"/>
      <c r="CT4" s="253"/>
    </row>
    <row r="5" spans="1:98" ht="1.5" customHeight="1" x14ac:dyDescent="0.25">
      <c r="C5" s="13"/>
      <c r="D5" s="13"/>
      <c r="E5" s="13"/>
      <c r="F5" s="2"/>
      <c r="H5" s="3"/>
      <c r="J5" s="3"/>
      <c r="L5" s="3"/>
      <c r="N5" s="3"/>
      <c r="P5" s="3"/>
      <c r="R5" s="3"/>
      <c r="T5" s="3"/>
      <c r="V5" s="3"/>
      <c r="X5" s="3"/>
      <c r="Z5" s="3"/>
      <c r="AB5" s="3"/>
      <c r="AD5" s="3"/>
      <c r="AF5" s="3"/>
      <c r="AH5" s="3"/>
      <c r="AN5" s="3"/>
      <c r="AO5" s="30"/>
      <c r="AP5" s="3"/>
      <c r="AQ5" s="30"/>
      <c r="AR5" s="3"/>
      <c r="AT5" s="3"/>
      <c r="AV5" s="3"/>
      <c r="AY5" s="3"/>
      <c r="AZ5" s="253"/>
      <c r="BA5" s="253"/>
      <c r="BB5" s="255"/>
      <c r="BC5" s="256"/>
      <c r="BD5" s="253"/>
      <c r="BE5" s="674"/>
      <c r="BF5" s="674"/>
      <c r="BG5" s="253"/>
      <c r="BH5" s="253"/>
      <c r="BI5" s="253"/>
      <c r="BJ5" s="253"/>
      <c r="BK5" s="674"/>
      <c r="BL5" s="674"/>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191"/>
      <c r="CM5" s="191"/>
      <c r="CN5" s="183"/>
      <c r="CO5" s="253"/>
      <c r="CP5" s="253"/>
      <c r="CQ5" s="253"/>
      <c r="CR5" s="191"/>
      <c r="CS5" s="253"/>
      <c r="CT5" s="253"/>
    </row>
    <row r="6" spans="1:98" ht="17.25" customHeight="1" x14ac:dyDescent="0.3">
      <c r="B6" s="264">
        <v>162</v>
      </c>
      <c r="C6" s="124" t="s">
        <v>58</v>
      </c>
      <c r="D6" s="124"/>
      <c r="E6" s="38"/>
      <c r="F6" s="323"/>
      <c r="G6" s="111"/>
      <c r="H6" s="93"/>
      <c r="I6" s="111"/>
      <c r="J6" s="93"/>
      <c r="K6" s="111"/>
      <c r="L6" s="93"/>
      <c r="M6" s="111"/>
      <c r="N6" s="93"/>
      <c r="O6" s="111"/>
      <c r="P6" s="93"/>
      <c r="Q6" s="111"/>
      <c r="R6" s="93"/>
      <c r="S6" s="111"/>
      <c r="T6" s="93"/>
      <c r="U6" s="111"/>
      <c r="V6" s="93"/>
      <c r="W6" s="111"/>
      <c r="X6" s="93"/>
      <c r="Y6" s="115"/>
      <c r="Z6" s="96"/>
      <c r="AA6" s="376"/>
      <c r="AB6" s="96"/>
      <c r="AC6" s="376"/>
      <c r="AD6" s="96"/>
      <c r="AE6" s="376"/>
      <c r="AF6" s="96"/>
      <c r="AG6" s="376"/>
      <c r="AH6" s="96"/>
      <c r="AI6" s="376"/>
      <c r="AJ6" s="115"/>
      <c r="AK6" s="376"/>
      <c r="AL6" s="115"/>
      <c r="AM6" s="376"/>
      <c r="AN6" s="96"/>
      <c r="AO6" s="383"/>
      <c r="AP6" s="96"/>
      <c r="AQ6" s="383"/>
      <c r="AR6" s="96"/>
      <c r="AS6" s="376"/>
      <c r="AT6" s="96"/>
      <c r="AU6" s="376"/>
      <c r="AV6" s="96"/>
      <c r="AW6" s="376"/>
      <c r="AX6" s="153"/>
      <c r="AY6" s="39"/>
      <c r="AZ6" s="252"/>
      <c r="BA6" s="252"/>
      <c r="BB6" s="252"/>
      <c r="BC6" s="622"/>
      <c r="BD6" s="257"/>
      <c r="BE6" s="258"/>
      <c r="BF6" s="259"/>
      <c r="BG6" s="259"/>
      <c r="BH6" s="260"/>
      <c r="BI6" s="260"/>
      <c r="BJ6" s="258"/>
      <c r="BK6" s="258"/>
      <c r="BL6" s="259"/>
      <c r="BM6" s="259"/>
      <c r="BN6" s="260"/>
      <c r="BO6" s="260"/>
      <c r="BP6" s="258"/>
      <c r="BQ6" s="258"/>
      <c r="BR6" s="259"/>
      <c r="BS6" s="260"/>
      <c r="BT6" s="260"/>
      <c r="BU6" s="260"/>
      <c r="BV6" s="260"/>
      <c r="BW6" s="260"/>
      <c r="BX6" s="260"/>
      <c r="BY6" s="260"/>
      <c r="BZ6" s="260"/>
      <c r="CA6" s="260"/>
      <c r="CB6" s="260"/>
      <c r="CC6" s="260"/>
      <c r="CD6" s="260"/>
      <c r="CE6" s="260"/>
      <c r="CF6" s="260"/>
      <c r="CG6" s="260"/>
      <c r="CH6" s="260"/>
      <c r="CI6" s="260"/>
      <c r="CJ6" s="260"/>
      <c r="CK6" s="260"/>
      <c r="CL6" s="192"/>
      <c r="CM6" s="192"/>
      <c r="CO6" s="260"/>
      <c r="CP6" s="260"/>
      <c r="CQ6" s="260"/>
      <c r="CR6" s="192"/>
      <c r="CS6" s="260"/>
      <c r="CT6" s="260"/>
    </row>
    <row r="7" spans="1:98" ht="15.75" customHeight="1" x14ac:dyDescent="0.3">
      <c r="F7" s="152" t="s">
        <v>207</v>
      </c>
      <c r="G7" s="112"/>
      <c r="H7" s="95"/>
      <c r="I7" s="112"/>
      <c r="J7" s="95"/>
      <c r="K7" s="112"/>
      <c r="L7" s="95"/>
      <c r="M7" s="112"/>
      <c r="N7" s="95"/>
      <c r="O7" s="112"/>
      <c r="P7" s="95"/>
      <c r="Q7" s="112"/>
      <c r="R7" s="95"/>
      <c r="S7" s="112"/>
      <c r="T7" s="95"/>
      <c r="U7" s="112"/>
      <c r="V7" s="95"/>
      <c r="W7" s="112"/>
      <c r="Y7" s="151"/>
      <c r="Z7" s="404"/>
      <c r="AA7" s="151"/>
      <c r="AC7" s="151"/>
      <c r="AE7" s="151"/>
      <c r="AF7" s="365"/>
      <c r="AG7" s="151"/>
      <c r="AI7" s="151"/>
      <c r="AJ7" s="44"/>
      <c r="AL7" s="45"/>
      <c r="AM7" s="151"/>
      <c r="AN7" s="125"/>
      <c r="AO7" s="344"/>
      <c r="AP7" s="125"/>
      <c r="AQ7" s="344"/>
      <c r="AR7" s="125"/>
      <c r="AS7" s="8"/>
      <c r="AT7"/>
      <c r="AV7" s="125"/>
      <c r="AW7" s="8"/>
      <c r="AZ7" s="683" t="s">
        <v>208</v>
      </c>
      <c r="BA7" s="684"/>
      <c r="BB7" s="684"/>
      <c r="BC7" s="684"/>
      <c r="BD7" s="684"/>
      <c r="BE7" s="684"/>
      <c r="BF7" s="684"/>
      <c r="BG7" s="684"/>
      <c r="BH7" s="684"/>
      <c r="BI7" s="684"/>
      <c r="BJ7" s="684"/>
      <c r="BK7" s="684"/>
      <c r="BL7" s="684"/>
      <c r="BM7" s="684"/>
      <c r="BN7" s="684"/>
      <c r="BO7" s="684"/>
      <c r="BP7" s="684"/>
      <c r="BQ7" s="684"/>
      <c r="BR7" s="684"/>
      <c r="BS7" s="684"/>
      <c r="BT7" s="684"/>
      <c r="BU7" s="684"/>
      <c r="BV7" s="684"/>
      <c r="BW7" s="684"/>
      <c r="BX7" s="684"/>
      <c r="BY7" s="684"/>
      <c r="BZ7" s="684"/>
      <c r="CA7" s="684"/>
      <c r="CB7" s="684"/>
      <c r="CC7" s="684"/>
      <c r="CD7" s="684"/>
      <c r="CE7" s="684"/>
      <c r="CF7" s="684"/>
      <c r="CG7" s="684"/>
      <c r="CH7" s="684"/>
      <c r="CI7" s="684"/>
      <c r="CJ7" s="684"/>
      <c r="CK7" s="684"/>
    </row>
    <row r="8" spans="1:98" ht="28.5" customHeight="1" x14ac:dyDescent="0.25">
      <c r="B8" s="265">
        <v>2</v>
      </c>
      <c r="C8" s="594" t="s">
        <v>209</v>
      </c>
      <c r="D8" s="594" t="s">
        <v>210</v>
      </c>
      <c r="E8" s="594" t="s">
        <v>211</v>
      </c>
      <c r="F8" s="594">
        <v>2000</v>
      </c>
      <c r="G8" s="594"/>
      <c r="H8" s="594">
        <v>2001</v>
      </c>
      <c r="I8" s="594"/>
      <c r="J8" s="594">
        <v>2002</v>
      </c>
      <c r="K8" s="594"/>
      <c r="L8" s="594">
        <v>2003</v>
      </c>
      <c r="M8" s="594"/>
      <c r="N8" s="594">
        <v>2004</v>
      </c>
      <c r="O8" s="594"/>
      <c r="P8" s="594">
        <v>2005</v>
      </c>
      <c r="Q8" s="594"/>
      <c r="R8" s="594">
        <v>2006</v>
      </c>
      <c r="S8" s="594"/>
      <c r="T8" s="594">
        <v>2007</v>
      </c>
      <c r="U8" s="594"/>
      <c r="V8" s="594">
        <v>2008</v>
      </c>
      <c r="W8" s="594"/>
      <c r="X8" s="594">
        <v>2009</v>
      </c>
      <c r="Y8" s="594"/>
      <c r="Z8" s="594">
        <v>2010</v>
      </c>
      <c r="AA8" s="594"/>
      <c r="AB8" s="594">
        <v>2011</v>
      </c>
      <c r="AC8" s="594"/>
      <c r="AD8" s="594">
        <v>2012</v>
      </c>
      <c r="AE8" s="594"/>
      <c r="AF8" s="594">
        <v>2013</v>
      </c>
      <c r="AG8" s="594"/>
      <c r="AH8" s="594">
        <v>2014</v>
      </c>
      <c r="AI8" s="594"/>
      <c r="AJ8" s="594">
        <v>2015</v>
      </c>
      <c r="AK8" s="594"/>
      <c r="AL8" s="594">
        <v>2016</v>
      </c>
      <c r="AM8" s="594"/>
      <c r="AN8" s="594">
        <v>2017</v>
      </c>
      <c r="AO8" s="594"/>
      <c r="AP8" s="594">
        <v>2018</v>
      </c>
      <c r="AQ8" s="594"/>
      <c r="AR8" s="594">
        <v>2019</v>
      </c>
      <c r="AS8" s="594"/>
      <c r="AT8" s="594">
        <v>2020</v>
      </c>
      <c r="AU8" s="594"/>
      <c r="AV8" s="594">
        <v>2021</v>
      </c>
      <c r="AW8" s="595"/>
      <c r="AX8" s="35"/>
      <c r="AY8" s="41"/>
      <c r="AZ8" s="40" t="s">
        <v>209</v>
      </c>
      <c r="BA8" s="40" t="s">
        <v>210</v>
      </c>
      <c r="BB8" s="40" t="s">
        <v>211</v>
      </c>
      <c r="BC8" s="592">
        <v>2000</v>
      </c>
      <c r="BD8" s="592"/>
      <c r="BE8" s="592">
        <v>2001</v>
      </c>
      <c r="BF8" s="592"/>
      <c r="BG8" s="592">
        <v>2002</v>
      </c>
      <c r="BH8" s="592"/>
      <c r="BI8" s="592">
        <v>2003</v>
      </c>
      <c r="BJ8" s="592"/>
      <c r="BK8" s="592">
        <v>2004</v>
      </c>
      <c r="BL8" s="592"/>
      <c r="BM8" s="592">
        <v>2005</v>
      </c>
      <c r="BN8" s="592"/>
      <c r="BO8" s="592">
        <v>2006</v>
      </c>
      <c r="BP8" s="592"/>
      <c r="BQ8" s="592">
        <v>2007</v>
      </c>
      <c r="BR8" s="592"/>
      <c r="BS8" s="592">
        <v>2008</v>
      </c>
      <c r="BT8" s="592"/>
      <c r="BU8" s="592">
        <v>2009</v>
      </c>
      <c r="BV8" s="592"/>
      <c r="BW8" s="592">
        <v>2010</v>
      </c>
      <c r="BX8" s="592"/>
      <c r="BY8" s="592">
        <v>2011</v>
      </c>
      <c r="BZ8" s="592"/>
      <c r="CA8" s="592">
        <v>2012</v>
      </c>
      <c r="CB8" s="592"/>
      <c r="CC8" s="592">
        <v>2013</v>
      </c>
      <c r="CD8" s="592"/>
      <c r="CE8" s="592">
        <v>2014</v>
      </c>
      <c r="CF8" s="592"/>
      <c r="CG8" s="592">
        <v>2015</v>
      </c>
      <c r="CH8" s="592"/>
      <c r="CI8" s="592">
        <v>2016</v>
      </c>
      <c r="CJ8" s="592"/>
      <c r="CK8" s="592">
        <v>2017</v>
      </c>
      <c r="CL8" s="592"/>
      <c r="CM8" s="592">
        <v>2018</v>
      </c>
      <c r="CN8" s="592"/>
      <c r="CO8" s="592">
        <v>2019</v>
      </c>
      <c r="CP8" s="592"/>
      <c r="CQ8" s="592">
        <v>2020</v>
      </c>
      <c r="CR8" s="592"/>
      <c r="CS8" s="592">
        <v>2021</v>
      </c>
      <c r="CT8" s="592"/>
    </row>
    <row r="9" spans="1:98" ht="27" customHeight="1" x14ac:dyDescent="0.25">
      <c r="B9" s="266">
        <v>360</v>
      </c>
      <c r="C9" s="431">
        <v>1</v>
      </c>
      <c r="D9" s="69" t="s">
        <v>212</v>
      </c>
      <c r="E9" s="431" t="s">
        <v>213</v>
      </c>
      <c r="F9" s="435"/>
      <c r="G9" s="113"/>
      <c r="H9" s="435"/>
      <c r="I9" s="113"/>
      <c r="J9" s="435"/>
      <c r="K9" s="113"/>
      <c r="L9" s="435"/>
      <c r="M9" s="113"/>
      <c r="N9" s="435"/>
      <c r="O9" s="113"/>
      <c r="P9" s="435"/>
      <c r="Q9" s="113"/>
      <c r="R9" s="435"/>
      <c r="S9" s="113"/>
      <c r="T9" s="435"/>
      <c r="U9" s="113"/>
      <c r="V9" s="435"/>
      <c r="W9" s="113"/>
      <c r="X9" s="435"/>
      <c r="Y9" s="113"/>
      <c r="Z9" s="435"/>
      <c r="AA9" s="113"/>
      <c r="AB9" s="435"/>
      <c r="AC9" s="113"/>
      <c r="AD9" s="435"/>
      <c r="AE9" s="113"/>
      <c r="AF9" s="435"/>
      <c r="AG9" s="113"/>
      <c r="AH9" s="435"/>
      <c r="AI9" s="113"/>
      <c r="AJ9" s="435"/>
      <c r="AK9" s="113"/>
      <c r="AL9" s="435"/>
      <c r="AM9" s="113"/>
      <c r="AN9" s="435"/>
      <c r="AO9" s="113"/>
      <c r="AP9" s="435"/>
      <c r="AQ9" s="113"/>
      <c r="AR9" s="435"/>
      <c r="AS9" s="113"/>
      <c r="AT9" s="435"/>
      <c r="AU9" s="113"/>
      <c r="AV9" s="435"/>
      <c r="AW9" s="113"/>
      <c r="AX9" s="35"/>
      <c r="AY9" s="42"/>
      <c r="AZ9" s="186">
        <v>1</v>
      </c>
      <c r="BA9" s="308" t="s">
        <v>212</v>
      </c>
      <c r="BB9" s="186" t="s">
        <v>213</v>
      </c>
      <c r="BC9" s="188" t="s">
        <v>214</v>
      </c>
      <c r="BD9" s="189"/>
      <c r="BE9" s="195" t="str">
        <f>IF(OR(ISBLANK(F9),ISBLANK(H9)),"N/A",IF(ABS((H9-F9)/F9)&gt;0.25,"&gt; 25%","ok"))</f>
        <v>N/A</v>
      </c>
      <c r="BF9" s="463"/>
      <c r="BG9" s="195" t="str">
        <f>IF(OR(ISBLANK(H9),ISBLANK(J9)),"N/A",IF(ABS((J9-H9)/H9)&gt;0.25,"&gt; 25%","ok"))</f>
        <v>N/A</v>
      </c>
      <c r="BH9" s="195"/>
      <c r="BI9" s="195" t="str">
        <f t="shared" ref="BI9:BI16" si="0">IF(OR(ISBLANK(J9),ISBLANK(L9)),"N/A",IF(ABS((L9-J9)/J9)&gt;0.25,"&gt; 25%","ok"))</f>
        <v>N/A</v>
      </c>
      <c r="BJ9" s="195"/>
      <c r="BK9" s="195" t="str">
        <f t="shared" ref="BK9:BK16" si="1">IF(OR(ISBLANK(L9),ISBLANK(N9)),"N/A",IF(ABS((N9-L9)/L9)&gt;0.25,"&gt; 25%","ok"))</f>
        <v>N/A</v>
      </c>
      <c r="BL9" s="195"/>
      <c r="BM9" s="195" t="str">
        <f t="shared" ref="BM9:BM16" si="2">IF(OR(ISBLANK(N9),ISBLANK(P9)),"N/A",IF(ABS((P9-N9)/N9)&gt;0.25,"&gt; 25%","ok"))</f>
        <v>N/A</v>
      </c>
      <c r="BN9" s="195"/>
      <c r="BO9" s="195" t="str">
        <f t="shared" ref="BO9:BO16" si="3">IF(OR(ISBLANK(P9),ISBLANK(R9)),"N/A",IF(ABS((R9-P9)/P9)&gt;0.25,"&gt; 25%","ok"))</f>
        <v>N/A</v>
      </c>
      <c r="BP9" s="195"/>
      <c r="BQ9" s="195" t="str">
        <f t="shared" ref="BQ9:BQ16" si="4">IF(OR(ISBLANK(R9),ISBLANK(T9)),"N/A",IF(ABS((T9-R9)/R9)&gt;0.25,"&gt; 25%","ok"))</f>
        <v>N/A</v>
      </c>
      <c r="BR9" s="195"/>
      <c r="BS9" s="195" t="str">
        <f t="shared" ref="BS9:BS16" si="5">IF(OR(ISBLANK(T9),ISBLANK(V9)),"N/A",IF(ABS((V9-T9)/T9)&gt;0.25,"&gt; 25%","ok"))</f>
        <v>N/A</v>
      </c>
      <c r="BT9" s="195"/>
      <c r="BU9" s="195" t="str">
        <f t="shared" ref="BU9:BU16" si="6">IF(OR(ISBLANK(V9),ISBLANK(X9)),"N/A",IF(ABS((X9-V9)/V9)&gt;0.25,"&gt; 25%","ok"))</f>
        <v>N/A</v>
      </c>
      <c r="BV9" s="195"/>
      <c r="BW9" s="195" t="str">
        <f t="shared" ref="BW9:BW16" si="7">IF(OR(ISBLANK(X9),ISBLANK(Z9)),"N/A",IF(ABS((Z9-X9)/X9)&gt;0.25,"&gt; 25%","ok"))</f>
        <v>N/A</v>
      </c>
      <c r="BX9" s="195"/>
      <c r="BY9" s="195" t="str">
        <f t="shared" ref="BY9:BY16" si="8">IF(OR(ISBLANK(Z9),ISBLANK(AB9)),"N/A",IF(ABS((AB9-Z9)/Z9)&gt;0.25,"&gt; 25%","ok"))</f>
        <v>N/A</v>
      </c>
      <c r="BZ9" s="195"/>
      <c r="CA9" s="195" t="str">
        <f t="shared" ref="CA9:CA16" si="9">IF(OR(ISBLANK(AB9),ISBLANK(AD9)),"N/A",IF(ABS((AD9-AB9)/AB9)&gt;0.25,"&gt; 25%","ok"))</f>
        <v>N/A</v>
      </c>
      <c r="CB9" s="195"/>
      <c r="CC9" s="195" t="str">
        <f t="shared" ref="CC9:CC16" si="10">IF(OR(ISBLANK(AD9),ISBLANK(AF9)),"N/A",IF(ABS((AF9-AD9)/AD9)&gt;0.25,"&gt; 25%","ok"))</f>
        <v>N/A</v>
      </c>
      <c r="CD9" s="195"/>
      <c r="CE9" s="195" t="str">
        <f t="shared" ref="CE9:CE16" si="11">IF(OR(ISBLANK(AF9),ISBLANK(AH9)),"N/A",IF(ABS((AH9-AF9)/AF9)&gt;0.25,"&gt; 25%","ok"))</f>
        <v>N/A</v>
      </c>
      <c r="CF9" s="195"/>
      <c r="CG9" s="195" t="str">
        <f t="shared" ref="CG9:CG16" si="12">IF(OR(ISBLANK(AH9),ISBLANK(AJ9)),"N/A",IF(ABS((AJ9-AH9)/AH9)&gt;0.25,"&gt; 25%","ok"))</f>
        <v>N/A</v>
      </c>
      <c r="CH9" s="195"/>
      <c r="CI9" s="195" t="str">
        <f t="shared" ref="CI9:CI16" si="13">IF(OR(ISBLANK(AJ9),ISBLANK(AL9)),"N/A",IF(ABS((AL9-AJ9)/AJ9)&gt;0.25,"&gt; 25%","ok"))</f>
        <v>N/A</v>
      </c>
      <c r="CJ9" s="195"/>
      <c r="CK9" s="195" t="str">
        <f t="shared" ref="CK9:CK16" si="14">IF(OR(ISBLANK(AL9),ISBLANK(AN9)),"N/A",IF(ABS((AN9-AL9)/AL9)&gt;0.25,"&gt; 25%","ok"))</f>
        <v>N/A</v>
      </c>
      <c r="CL9" s="195"/>
      <c r="CM9" s="195" t="str">
        <f t="shared" ref="CM9:CM16" si="15">IF(OR(ISBLANK(AN9),ISBLANK(AP9)),"N/A",IF(ABS((AP9-AN9)/AN9)&gt;0.25,"&gt; 25%","ok"))</f>
        <v>N/A</v>
      </c>
      <c r="CN9" s="195"/>
      <c r="CO9" s="195" t="str">
        <f t="shared" ref="CO9:CO16" si="16">IF(OR(ISBLANK(AP9),ISBLANK(AR9)),"N/A",IF(ABS((AR9-AP9)/AP9)&gt;0.25,"&gt; 25%","ok"))</f>
        <v>N/A</v>
      </c>
      <c r="CP9" s="195"/>
      <c r="CQ9" s="195" t="str">
        <f t="shared" ref="CQ9:CQ16" si="17">IF(OR(ISBLANK(AR9),ISBLANK(AT9)),"N/A",IF(ABS((AT9-AR9)/AR9)&gt;0.25,"&gt; 25%","ok"))</f>
        <v>N/A</v>
      </c>
      <c r="CR9" s="195"/>
      <c r="CS9" s="195" t="str">
        <f t="shared" ref="CS9:CS16" si="18">IF(OR(ISBLANK(AT9),ISBLANK(AV9)),"N/A",IF(ABS((AV9-AT9)/AT9)&gt;0.25,"&gt; 25%","ok"))</f>
        <v>N/A</v>
      </c>
      <c r="CT9" s="195"/>
    </row>
    <row r="10" spans="1:98" ht="23.25" customHeight="1" x14ac:dyDescent="0.25">
      <c r="B10" s="266">
        <v>372</v>
      </c>
      <c r="C10" s="431">
        <v>2</v>
      </c>
      <c r="D10" s="434" t="s">
        <v>215</v>
      </c>
      <c r="E10" s="432" t="s">
        <v>213</v>
      </c>
      <c r="F10" s="435"/>
      <c r="G10" s="107"/>
      <c r="H10" s="435"/>
      <c r="I10" s="107"/>
      <c r="J10" s="435"/>
      <c r="K10" s="107"/>
      <c r="L10" s="435"/>
      <c r="M10" s="107"/>
      <c r="N10" s="435"/>
      <c r="O10" s="107"/>
      <c r="P10" s="435"/>
      <c r="Q10" s="107"/>
      <c r="R10" s="435"/>
      <c r="S10" s="107"/>
      <c r="T10" s="435"/>
      <c r="U10" s="107"/>
      <c r="V10" s="435"/>
      <c r="W10" s="107"/>
      <c r="X10" s="435"/>
      <c r="Y10" s="107"/>
      <c r="Z10" s="435"/>
      <c r="AA10" s="107"/>
      <c r="AB10" s="435"/>
      <c r="AC10" s="107"/>
      <c r="AD10" s="435"/>
      <c r="AE10" s="107"/>
      <c r="AF10" s="435"/>
      <c r="AG10" s="107"/>
      <c r="AH10" s="435"/>
      <c r="AI10" s="107"/>
      <c r="AJ10" s="435"/>
      <c r="AK10" s="107"/>
      <c r="AL10" s="435"/>
      <c r="AM10" s="107"/>
      <c r="AN10" s="435"/>
      <c r="AO10" s="107"/>
      <c r="AP10" s="435"/>
      <c r="AQ10" s="107"/>
      <c r="AR10" s="435"/>
      <c r="AS10" s="107"/>
      <c r="AT10" s="435"/>
      <c r="AU10" s="107"/>
      <c r="AV10" s="435"/>
      <c r="AW10" s="107"/>
      <c r="AX10" s="35"/>
      <c r="AY10" s="42"/>
      <c r="AZ10" s="186">
        <v>2</v>
      </c>
      <c r="BA10" s="308" t="s">
        <v>215</v>
      </c>
      <c r="BB10" s="137" t="s">
        <v>213</v>
      </c>
      <c r="BC10" s="188" t="s">
        <v>214</v>
      </c>
      <c r="BD10" s="138"/>
      <c r="BE10" s="195" t="str">
        <f t="shared" ref="BE10:BE16" si="19">IF(OR(ISBLANK(F10),ISBLANK(H10)),"N/A",IF(ABS((H10-F10)/F10)&gt;0.25,"&gt; 25%","ok"))</f>
        <v>N/A</v>
      </c>
      <c r="BF10" s="463"/>
      <c r="BG10" s="195" t="str">
        <f t="shared" ref="BG10:BG16" si="20">IF(OR(ISBLANK(H10),ISBLANK(J10)),"N/A",IF(ABS((J10-H10)/H10)&gt;0.25,"&gt; 25%","ok"))</f>
        <v>N/A</v>
      </c>
      <c r="BH10" s="195"/>
      <c r="BI10" s="305" t="str">
        <f t="shared" si="0"/>
        <v>N/A</v>
      </c>
      <c r="BJ10" s="305"/>
      <c r="BK10" s="305" t="str">
        <f t="shared" si="1"/>
        <v>N/A</v>
      </c>
      <c r="BL10" s="305"/>
      <c r="BM10" s="305" t="str">
        <f t="shared" si="2"/>
        <v>N/A</v>
      </c>
      <c r="BN10" s="305"/>
      <c r="BO10" s="305" t="str">
        <f t="shared" si="3"/>
        <v>N/A</v>
      </c>
      <c r="BP10" s="305"/>
      <c r="BQ10" s="305" t="str">
        <f t="shared" si="4"/>
        <v>N/A</v>
      </c>
      <c r="BR10" s="305"/>
      <c r="BS10" s="305" t="str">
        <f t="shared" si="5"/>
        <v>N/A</v>
      </c>
      <c r="BT10" s="305"/>
      <c r="BU10" s="305" t="str">
        <f t="shared" si="6"/>
        <v>N/A</v>
      </c>
      <c r="BV10" s="305"/>
      <c r="BW10" s="305" t="str">
        <f t="shared" si="7"/>
        <v>N/A</v>
      </c>
      <c r="BX10" s="305"/>
      <c r="BY10" s="305" t="str">
        <f t="shared" si="8"/>
        <v>N/A</v>
      </c>
      <c r="BZ10" s="305"/>
      <c r="CA10" s="305" t="str">
        <f t="shared" si="9"/>
        <v>N/A</v>
      </c>
      <c r="CB10" s="305"/>
      <c r="CC10" s="305" t="str">
        <f t="shared" si="10"/>
        <v>N/A</v>
      </c>
      <c r="CD10" s="305"/>
      <c r="CE10" s="305" t="str">
        <f t="shared" si="11"/>
        <v>N/A</v>
      </c>
      <c r="CF10" s="305"/>
      <c r="CG10" s="305" t="str">
        <f t="shared" si="12"/>
        <v>N/A</v>
      </c>
      <c r="CH10" s="305"/>
      <c r="CI10" s="305" t="str">
        <f t="shared" si="13"/>
        <v>N/A</v>
      </c>
      <c r="CJ10" s="305"/>
      <c r="CK10" s="305" t="str">
        <f t="shared" si="14"/>
        <v>N/A</v>
      </c>
      <c r="CL10" s="305"/>
      <c r="CM10" s="305" t="str">
        <f t="shared" si="15"/>
        <v>N/A</v>
      </c>
      <c r="CN10" s="305"/>
      <c r="CO10" s="305" t="str">
        <f t="shared" si="16"/>
        <v>N/A</v>
      </c>
      <c r="CP10" s="305"/>
      <c r="CQ10" s="305" t="str">
        <f t="shared" si="17"/>
        <v>N/A</v>
      </c>
      <c r="CR10" s="305"/>
      <c r="CS10" s="305" t="str">
        <f t="shared" si="18"/>
        <v>N/A</v>
      </c>
      <c r="CT10" s="305"/>
    </row>
    <row r="11" spans="1:98" ht="19.5" customHeight="1" x14ac:dyDescent="0.25">
      <c r="B11" s="266">
        <v>374</v>
      </c>
      <c r="C11" s="432">
        <v>3</v>
      </c>
      <c r="D11" s="434" t="s">
        <v>216</v>
      </c>
      <c r="E11" s="432" t="s">
        <v>213</v>
      </c>
      <c r="F11" s="435"/>
      <c r="G11" s="107"/>
      <c r="H11" s="435"/>
      <c r="I11" s="107"/>
      <c r="J11" s="435"/>
      <c r="K11" s="107"/>
      <c r="L11" s="435"/>
      <c r="M11" s="107"/>
      <c r="N11" s="435"/>
      <c r="O11" s="107"/>
      <c r="P11" s="435"/>
      <c r="Q11" s="107"/>
      <c r="R11" s="435"/>
      <c r="S11" s="107"/>
      <c r="T11" s="435"/>
      <c r="U11" s="107"/>
      <c r="V11" s="435"/>
      <c r="W11" s="107"/>
      <c r="X11" s="435"/>
      <c r="Y11" s="107"/>
      <c r="Z11" s="435"/>
      <c r="AA11" s="107"/>
      <c r="AB11" s="435"/>
      <c r="AC11" s="107"/>
      <c r="AD11" s="435"/>
      <c r="AE11" s="107"/>
      <c r="AF11" s="435"/>
      <c r="AG11" s="107"/>
      <c r="AH11" s="435"/>
      <c r="AI11" s="107"/>
      <c r="AJ11" s="435"/>
      <c r="AK11" s="107"/>
      <c r="AL11" s="435"/>
      <c r="AM11" s="107"/>
      <c r="AN11" s="435"/>
      <c r="AO11" s="107"/>
      <c r="AP11" s="435"/>
      <c r="AQ11" s="107"/>
      <c r="AR11" s="435"/>
      <c r="AS11" s="107"/>
      <c r="AT11" s="435"/>
      <c r="AU11" s="107"/>
      <c r="AV11" s="435"/>
      <c r="AW11" s="107"/>
      <c r="AX11" s="35"/>
      <c r="AY11" s="42"/>
      <c r="AZ11" s="186">
        <v>3</v>
      </c>
      <c r="BA11" s="308" t="s">
        <v>216</v>
      </c>
      <c r="BB11" s="137" t="s">
        <v>213</v>
      </c>
      <c r="BC11" s="188" t="s">
        <v>214</v>
      </c>
      <c r="BD11" s="138"/>
      <c r="BE11" s="195" t="str">
        <f t="shared" si="19"/>
        <v>N/A</v>
      </c>
      <c r="BF11" s="463"/>
      <c r="BG11" s="195" t="str">
        <f t="shared" si="20"/>
        <v>N/A</v>
      </c>
      <c r="BH11" s="195"/>
      <c r="BI11" s="195" t="str">
        <f t="shared" si="0"/>
        <v>N/A</v>
      </c>
      <c r="BJ11" s="195"/>
      <c r="BK11" s="195" t="str">
        <f t="shared" si="1"/>
        <v>N/A</v>
      </c>
      <c r="BL11" s="195"/>
      <c r="BM11" s="195" t="str">
        <f t="shared" si="2"/>
        <v>N/A</v>
      </c>
      <c r="BN11" s="195"/>
      <c r="BO11" s="195" t="str">
        <f t="shared" si="3"/>
        <v>N/A</v>
      </c>
      <c r="BP11" s="195"/>
      <c r="BQ11" s="195" t="str">
        <f t="shared" si="4"/>
        <v>N/A</v>
      </c>
      <c r="BR11" s="195"/>
      <c r="BS11" s="195" t="str">
        <f t="shared" si="5"/>
        <v>N/A</v>
      </c>
      <c r="BT11" s="195"/>
      <c r="BU11" s="195" t="str">
        <f t="shared" si="6"/>
        <v>N/A</v>
      </c>
      <c r="BV11" s="195"/>
      <c r="BW11" s="195" t="str">
        <f t="shared" si="7"/>
        <v>N/A</v>
      </c>
      <c r="BX11" s="195"/>
      <c r="BY11" s="195" t="str">
        <f t="shared" si="8"/>
        <v>N/A</v>
      </c>
      <c r="BZ11" s="195"/>
      <c r="CA11" s="195" t="str">
        <f t="shared" si="9"/>
        <v>N/A</v>
      </c>
      <c r="CB11" s="195"/>
      <c r="CC11" s="195" t="str">
        <f t="shared" si="10"/>
        <v>N/A</v>
      </c>
      <c r="CD11" s="195"/>
      <c r="CE11" s="195" t="str">
        <f t="shared" si="11"/>
        <v>N/A</v>
      </c>
      <c r="CF11" s="195"/>
      <c r="CG11" s="195" t="str">
        <f t="shared" si="12"/>
        <v>N/A</v>
      </c>
      <c r="CH11" s="195"/>
      <c r="CI11" s="195" t="str">
        <f t="shared" si="13"/>
        <v>N/A</v>
      </c>
      <c r="CJ11" s="195"/>
      <c r="CK11" s="195" t="str">
        <f t="shared" si="14"/>
        <v>N/A</v>
      </c>
      <c r="CL11" s="195"/>
      <c r="CM11" s="195" t="str">
        <f t="shared" si="15"/>
        <v>N/A</v>
      </c>
      <c r="CN11" s="195"/>
      <c r="CO11" s="195" t="str">
        <f t="shared" si="16"/>
        <v>N/A</v>
      </c>
      <c r="CP11" s="195"/>
      <c r="CQ11" s="195" t="str">
        <f t="shared" si="17"/>
        <v>N/A</v>
      </c>
      <c r="CR11" s="195"/>
      <c r="CS11" s="195" t="str">
        <f t="shared" si="18"/>
        <v>N/A</v>
      </c>
      <c r="CT11" s="195"/>
    </row>
    <row r="12" spans="1:98" ht="28.5" customHeight="1" x14ac:dyDescent="0.25">
      <c r="B12" s="266">
        <v>415</v>
      </c>
      <c r="C12" s="431">
        <v>4</v>
      </c>
      <c r="D12" s="434" t="s">
        <v>217</v>
      </c>
      <c r="E12" s="432" t="s">
        <v>213</v>
      </c>
      <c r="F12" s="435"/>
      <c r="G12" s="107"/>
      <c r="H12" s="435"/>
      <c r="I12" s="107"/>
      <c r="J12" s="435"/>
      <c r="K12" s="107"/>
      <c r="L12" s="435"/>
      <c r="M12" s="107"/>
      <c r="N12" s="435"/>
      <c r="O12" s="107"/>
      <c r="P12" s="435"/>
      <c r="Q12" s="107"/>
      <c r="R12" s="435"/>
      <c r="S12" s="107"/>
      <c r="T12" s="435"/>
      <c r="U12" s="107"/>
      <c r="V12" s="435"/>
      <c r="W12" s="107"/>
      <c r="X12" s="435"/>
      <c r="Y12" s="107"/>
      <c r="Z12" s="435"/>
      <c r="AA12" s="107"/>
      <c r="AB12" s="435"/>
      <c r="AC12" s="107"/>
      <c r="AD12" s="435"/>
      <c r="AE12" s="107"/>
      <c r="AF12" s="435"/>
      <c r="AG12" s="107"/>
      <c r="AH12" s="435"/>
      <c r="AI12" s="107"/>
      <c r="AJ12" s="435"/>
      <c r="AK12" s="107"/>
      <c r="AL12" s="435"/>
      <c r="AM12" s="107"/>
      <c r="AN12" s="435"/>
      <c r="AO12" s="107"/>
      <c r="AP12" s="435"/>
      <c r="AQ12" s="107"/>
      <c r="AR12" s="435"/>
      <c r="AS12" s="107"/>
      <c r="AT12" s="435"/>
      <c r="AU12" s="107"/>
      <c r="AV12" s="435"/>
      <c r="AW12" s="107"/>
      <c r="AX12" s="35"/>
      <c r="AY12" s="42"/>
      <c r="AZ12" s="186">
        <v>4</v>
      </c>
      <c r="BA12" s="308" t="s">
        <v>217</v>
      </c>
      <c r="BB12" s="137" t="s">
        <v>213</v>
      </c>
      <c r="BC12" s="188" t="s">
        <v>214</v>
      </c>
      <c r="BD12" s="138"/>
      <c r="BE12" s="195" t="str">
        <f t="shared" si="19"/>
        <v>N/A</v>
      </c>
      <c r="BF12" s="463"/>
      <c r="BG12" s="195" t="str">
        <f t="shared" si="20"/>
        <v>N/A</v>
      </c>
      <c r="BH12" s="195"/>
      <c r="BI12" s="195" t="str">
        <f t="shared" si="0"/>
        <v>N/A</v>
      </c>
      <c r="BJ12" s="195"/>
      <c r="BK12" s="195" t="str">
        <f t="shared" si="1"/>
        <v>N/A</v>
      </c>
      <c r="BL12" s="195"/>
      <c r="BM12" s="195" t="str">
        <f t="shared" si="2"/>
        <v>N/A</v>
      </c>
      <c r="BN12" s="195"/>
      <c r="BO12" s="195" t="str">
        <f t="shared" si="3"/>
        <v>N/A</v>
      </c>
      <c r="BP12" s="195"/>
      <c r="BQ12" s="195" t="str">
        <f t="shared" si="4"/>
        <v>N/A</v>
      </c>
      <c r="BR12" s="195"/>
      <c r="BS12" s="195" t="str">
        <f t="shared" si="5"/>
        <v>N/A</v>
      </c>
      <c r="BT12" s="195"/>
      <c r="BU12" s="195" t="str">
        <f t="shared" si="6"/>
        <v>N/A</v>
      </c>
      <c r="BV12" s="195"/>
      <c r="BW12" s="195" t="str">
        <f t="shared" si="7"/>
        <v>N/A</v>
      </c>
      <c r="BX12" s="195"/>
      <c r="BY12" s="195" t="str">
        <f t="shared" si="8"/>
        <v>N/A</v>
      </c>
      <c r="BZ12" s="195"/>
      <c r="CA12" s="195" t="str">
        <f t="shared" si="9"/>
        <v>N/A</v>
      </c>
      <c r="CB12" s="195"/>
      <c r="CC12" s="195" t="str">
        <f t="shared" si="10"/>
        <v>N/A</v>
      </c>
      <c r="CD12" s="195"/>
      <c r="CE12" s="195" t="str">
        <f t="shared" si="11"/>
        <v>N/A</v>
      </c>
      <c r="CF12" s="195"/>
      <c r="CG12" s="195" t="str">
        <f t="shared" si="12"/>
        <v>N/A</v>
      </c>
      <c r="CH12" s="195"/>
      <c r="CI12" s="195" t="str">
        <f t="shared" si="13"/>
        <v>N/A</v>
      </c>
      <c r="CJ12" s="195"/>
      <c r="CK12" s="195" t="str">
        <f t="shared" si="14"/>
        <v>N/A</v>
      </c>
      <c r="CL12" s="195"/>
      <c r="CM12" s="195" t="str">
        <f t="shared" si="15"/>
        <v>N/A</v>
      </c>
      <c r="CN12" s="195"/>
      <c r="CO12" s="195" t="str">
        <f t="shared" si="16"/>
        <v>N/A</v>
      </c>
      <c r="CP12" s="195"/>
      <c r="CQ12" s="195" t="str">
        <f t="shared" si="17"/>
        <v>N/A</v>
      </c>
      <c r="CR12" s="195"/>
      <c r="CS12" s="195" t="str">
        <f t="shared" si="18"/>
        <v>N/A</v>
      </c>
      <c r="CT12" s="195"/>
    </row>
    <row r="13" spans="1:98" ht="19.5" customHeight="1" x14ac:dyDescent="0.25">
      <c r="B13" s="266">
        <v>419</v>
      </c>
      <c r="C13" s="432">
        <v>5</v>
      </c>
      <c r="D13" s="434" t="s">
        <v>218</v>
      </c>
      <c r="E13" s="432" t="s">
        <v>213</v>
      </c>
      <c r="F13" s="435"/>
      <c r="G13" s="107"/>
      <c r="H13" s="435"/>
      <c r="I13" s="107"/>
      <c r="J13" s="435"/>
      <c r="K13" s="107"/>
      <c r="L13" s="435"/>
      <c r="M13" s="107"/>
      <c r="N13" s="435"/>
      <c r="O13" s="107"/>
      <c r="P13" s="435"/>
      <c r="Q13" s="107"/>
      <c r="R13" s="435"/>
      <c r="S13" s="107"/>
      <c r="T13" s="435"/>
      <c r="U13" s="107"/>
      <c r="V13" s="435"/>
      <c r="W13" s="107"/>
      <c r="X13" s="435"/>
      <c r="Y13" s="107"/>
      <c r="Z13" s="435"/>
      <c r="AA13" s="107"/>
      <c r="AB13" s="435"/>
      <c r="AC13" s="107"/>
      <c r="AD13" s="435"/>
      <c r="AE13" s="107"/>
      <c r="AF13" s="435"/>
      <c r="AG13" s="107"/>
      <c r="AH13" s="435"/>
      <c r="AI13" s="107"/>
      <c r="AJ13" s="435"/>
      <c r="AK13" s="107"/>
      <c r="AL13" s="435"/>
      <c r="AM13" s="107"/>
      <c r="AN13" s="435"/>
      <c r="AO13" s="107"/>
      <c r="AP13" s="435"/>
      <c r="AQ13" s="107"/>
      <c r="AR13" s="435"/>
      <c r="AS13" s="107"/>
      <c r="AT13" s="435"/>
      <c r="AU13" s="107"/>
      <c r="AV13" s="435"/>
      <c r="AW13" s="107"/>
      <c r="AX13" s="35"/>
      <c r="AY13" s="42"/>
      <c r="AZ13" s="186">
        <v>5</v>
      </c>
      <c r="BA13" s="308" t="s">
        <v>218</v>
      </c>
      <c r="BB13" s="137" t="s">
        <v>213</v>
      </c>
      <c r="BC13" s="188" t="s">
        <v>214</v>
      </c>
      <c r="BD13" s="138"/>
      <c r="BE13" s="195" t="str">
        <f t="shared" si="19"/>
        <v>N/A</v>
      </c>
      <c r="BF13" s="463"/>
      <c r="BG13" s="195" t="str">
        <f t="shared" si="20"/>
        <v>N/A</v>
      </c>
      <c r="BH13" s="195"/>
      <c r="BI13" s="195" t="str">
        <f t="shared" si="0"/>
        <v>N/A</v>
      </c>
      <c r="BJ13" s="195"/>
      <c r="BK13" s="195" t="str">
        <f t="shared" si="1"/>
        <v>N/A</v>
      </c>
      <c r="BL13" s="195"/>
      <c r="BM13" s="195" t="str">
        <f t="shared" si="2"/>
        <v>N/A</v>
      </c>
      <c r="BN13" s="195"/>
      <c r="BO13" s="195" t="str">
        <f t="shared" si="3"/>
        <v>N/A</v>
      </c>
      <c r="BP13" s="195"/>
      <c r="BQ13" s="195" t="str">
        <f t="shared" si="4"/>
        <v>N/A</v>
      </c>
      <c r="BR13" s="195"/>
      <c r="BS13" s="195" t="str">
        <f t="shared" si="5"/>
        <v>N/A</v>
      </c>
      <c r="BT13" s="195"/>
      <c r="BU13" s="195" t="str">
        <f t="shared" si="6"/>
        <v>N/A</v>
      </c>
      <c r="BV13" s="195"/>
      <c r="BW13" s="195" t="str">
        <f t="shared" si="7"/>
        <v>N/A</v>
      </c>
      <c r="BX13" s="195"/>
      <c r="BY13" s="195" t="str">
        <f t="shared" si="8"/>
        <v>N/A</v>
      </c>
      <c r="BZ13" s="195"/>
      <c r="CA13" s="195" t="str">
        <f t="shared" si="9"/>
        <v>N/A</v>
      </c>
      <c r="CB13" s="195"/>
      <c r="CC13" s="195" t="str">
        <f t="shared" si="10"/>
        <v>N/A</v>
      </c>
      <c r="CD13" s="195"/>
      <c r="CE13" s="195" t="str">
        <f t="shared" si="11"/>
        <v>N/A</v>
      </c>
      <c r="CF13" s="195"/>
      <c r="CG13" s="195" t="str">
        <f t="shared" si="12"/>
        <v>N/A</v>
      </c>
      <c r="CH13" s="195"/>
      <c r="CI13" s="195" t="str">
        <f t="shared" si="13"/>
        <v>N/A</v>
      </c>
      <c r="CJ13" s="195"/>
      <c r="CK13" s="195" t="str">
        <f t="shared" si="14"/>
        <v>N/A</v>
      </c>
      <c r="CL13" s="195"/>
      <c r="CM13" s="195" t="str">
        <f t="shared" si="15"/>
        <v>N/A</v>
      </c>
      <c r="CN13" s="195"/>
      <c r="CO13" s="195" t="str">
        <f t="shared" si="16"/>
        <v>N/A</v>
      </c>
      <c r="CP13" s="195"/>
      <c r="CQ13" s="195" t="str">
        <f t="shared" si="17"/>
        <v>N/A</v>
      </c>
      <c r="CR13" s="195"/>
      <c r="CS13" s="195" t="str">
        <f t="shared" si="18"/>
        <v>N/A</v>
      </c>
      <c r="CT13" s="195"/>
    </row>
    <row r="14" spans="1:98" ht="22.5" customHeight="1" x14ac:dyDescent="0.25">
      <c r="B14" s="266">
        <v>2810</v>
      </c>
      <c r="C14" s="431">
        <v>6</v>
      </c>
      <c r="D14" s="434" t="s">
        <v>219</v>
      </c>
      <c r="E14" s="432" t="s">
        <v>213</v>
      </c>
      <c r="F14" s="435"/>
      <c r="G14" s="107"/>
      <c r="H14" s="435"/>
      <c r="I14" s="107"/>
      <c r="J14" s="435"/>
      <c r="K14" s="107"/>
      <c r="L14" s="435"/>
      <c r="M14" s="107"/>
      <c r="N14" s="435"/>
      <c r="O14" s="107"/>
      <c r="P14" s="435"/>
      <c r="Q14" s="107"/>
      <c r="R14" s="435"/>
      <c r="S14" s="107"/>
      <c r="T14" s="435"/>
      <c r="U14" s="107"/>
      <c r="V14" s="435"/>
      <c r="W14" s="107"/>
      <c r="X14" s="435"/>
      <c r="Y14" s="107"/>
      <c r="Z14" s="435"/>
      <c r="AA14" s="107"/>
      <c r="AB14" s="435"/>
      <c r="AC14" s="107"/>
      <c r="AD14" s="435"/>
      <c r="AE14" s="107"/>
      <c r="AF14" s="435"/>
      <c r="AG14" s="107"/>
      <c r="AH14" s="435"/>
      <c r="AI14" s="107"/>
      <c r="AJ14" s="435"/>
      <c r="AK14" s="107"/>
      <c r="AL14" s="435"/>
      <c r="AM14" s="107"/>
      <c r="AN14" s="435"/>
      <c r="AO14" s="107"/>
      <c r="AP14" s="435"/>
      <c r="AQ14" s="107"/>
      <c r="AR14" s="435"/>
      <c r="AS14" s="107"/>
      <c r="AT14" s="435"/>
      <c r="AU14" s="107"/>
      <c r="AV14" s="435"/>
      <c r="AW14" s="107"/>
      <c r="AX14" s="35"/>
      <c r="AY14" s="42"/>
      <c r="AZ14" s="186">
        <v>6</v>
      </c>
      <c r="BA14" s="308" t="s">
        <v>219</v>
      </c>
      <c r="BB14" s="137" t="s">
        <v>213</v>
      </c>
      <c r="BC14" s="188" t="s">
        <v>214</v>
      </c>
      <c r="BD14" s="138"/>
      <c r="BE14" s="195" t="str">
        <f t="shared" si="19"/>
        <v>N/A</v>
      </c>
      <c r="BF14" s="463"/>
      <c r="BG14" s="195" t="str">
        <f t="shared" si="20"/>
        <v>N/A</v>
      </c>
      <c r="BH14" s="195"/>
      <c r="BI14" s="195" t="str">
        <f t="shared" si="0"/>
        <v>N/A</v>
      </c>
      <c r="BJ14" s="195"/>
      <c r="BK14" s="195" t="str">
        <f t="shared" si="1"/>
        <v>N/A</v>
      </c>
      <c r="BL14" s="195"/>
      <c r="BM14" s="195" t="str">
        <f t="shared" si="2"/>
        <v>N/A</v>
      </c>
      <c r="BN14" s="195"/>
      <c r="BO14" s="195" t="str">
        <f t="shared" si="3"/>
        <v>N/A</v>
      </c>
      <c r="BP14" s="195"/>
      <c r="BQ14" s="195" t="str">
        <f t="shared" si="4"/>
        <v>N/A</v>
      </c>
      <c r="BR14" s="195"/>
      <c r="BS14" s="195" t="str">
        <f t="shared" si="5"/>
        <v>N/A</v>
      </c>
      <c r="BT14" s="195"/>
      <c r="BU14" s="195" t="str">
        <f t="shared" si="6"/>
        <v>N/A</v>
      </c>
      <c r="BV14" s="195"/>
      <c r="BW14" s="195" t="str">
        <f t="shared" si="7"/>
        <v>N/A</v>
      </c>
      <c r="BX14" s="195"/>
      <c r="BY14" s="195" t="str">
        <f t="shared" si="8"/>
        <v>N/A</v>
      </c>
      <c r="BZ14" s="195"/>
      <c r="CA14" s="195" t="str">
        <f t="shared" si="9"/>
        <v>N/A</v>
      </c>
      <c r="CB14" s="195"/>
      <c r="CC14" s="195" t="str">
        <f t="shared" si="10"/>
        <v>N/A</v>
      </c>
      <c r="CD14" s="195"/>
      <c r="CE14" s="195" t="str">
        <f t="shared" si="11"/>
        <v>N/A</v>
      </c>
      <c r="CF14" s="195"/>
      <c r="CG14" s="195" t="str">
        <f t="shared" si="12"/>
        <v>N/A</v>
      </c>
      <c r="CH14" s="195"/>
      <c r="CI14" s="195" t="str">
        <f t="shared" si="13"/>
        <v>N/A</v>
      </c>
      <c r="CJ14" s="195"/>
      <c r="CK14" s="195" t="str">
        <f t="shared" si="14"/>
        <v>N/A</v>
      </c>
      <c r="CL14" s="195"/>
      <c r="CM14" s="195" t="str">
        <f t="shared" si="15"/>
        <v>N/A</v>
      </c>
      <c r="CN14" s="195"/>
      <c r="CO14" s="195" t="str">
        <f t="shared" si="16"/>
        <v>N/A</v>
      </c>
      <c r="CP14" s="195"/>
      <c r="CQ14" s="195" t="str">
        <f t="shared" si="17"/>
        <v>N/A</v>
      </c>
      <c r="CR14" s="195"/>
      <c r="CS14" s="195" t="str">
        <f t="shared" si="18"/>
        <v>N/A</v>
      </c>
      <c r="CT14" s="195"/>
    </row>
    <row r="15" spans="1:98" ht="23.25" customHeight="1" x14ac:dyDescent="0.25">
      <c r="B15" s="266">
        <v>2867</v>
      </c>
      <c r="C15" s="431">
        <v>7</v>
      </c>
      <c r="D15" s="434" t="s">
        <v>220</v>
      </c>
      <c r="E15" s="432" t="s">
        <v>213</v>
      </c>
      <c r="F15" s="435"/>
      <c r="G15" s="107"/>
      <c r="H15" s="435"/>
      <c r="I15" s="107"/>
      <c r="J15" s="435"/>
      <c r="K15" s="107"/>
      <c r="L15" s="435"/>
      <c r="M15" s="107"/>
      <c r="N15" s="435"/>
      <c r="O15" s="107"/>
      <c r="P15" s="435"/>
      <c r="Q15" s="107"/>
      <c r="R15" s="435"/>
      <c r="S15" s="107"/>
      <c r="T15" s="435"/>
      <c r="U15" s="107"/>
      <c r="V15" s="435"/>
      <c r="W15" s="107"/>
      <c r="X15" s="435"/>
      <c r="Y15" s="107"/>
      <c r="Z15" s="435"/>
      <c r="AA15" s="107"/>
      <c r="AB15" s="435"/>
      <c r="AC15" s="107"/>
      <c r="AD15" s="435"/>
      <c r="AE15" s="107"/>
      <c r="AF15" s="435"/>
      <c r="AG15" s="107"/>
      <c r="AH15" s="435"/>
      <c r="AI15" s="107"/>
      <c r="AJ15" s="435"/>
      <c r="AK15" s="107"/>
      <c r="AL15" s="435"/>
      <c r="AM15" s="107"/>
      <c r="AN15" s="435"/>
      <c r="AO15" s="107"/>
      <c r="AP15" s="435"/>
      <c r="AQ15" s="107"/>
      <c r="AR15" s="435"/>
      <c r="AS15" s="107"/>
      <c r="AT15" s="435"/>
      <c r="AU15" s="107"/>
      <c r="AV15" s="435"/>
      <c r="AW15" s="107"/>
      <c r="AX15" s="35"/>
      <c r="AY15" s="42"/>
      <c r="AZ15" s="186">
        <v>7</v>
      </c>
      <c r="BA15" s="308" t="s">
        <v>220</v>
      </c>
      <c r="BB15" s="137" t="s">
        <v>213</v>
      </c>
      <c r="BC15" s="188" t="s">
        <v>214</v>
      </c>
      <c r="BD15" s="138"/>
      <c r="BE15" s="195" t="str">
        <f t="shared" si="19"/>
        <v>N/A</v>
      </c>
      <c r="BF15" s="463"/>
      <c r="BG15" s="195" t="str">
        <f t="shared" si="20"/>
        <v>N/A</v>
      </c>
      <c r="BH15" s="195"/>
      <c r="BI15" s="195" t="str">
        <f t="shared" si="0"/>
        <v>N/A</v>
      </c>
      <c r="BJ15" s="195"/>
      <c r="BK15" s="195" t="str">
        <f t="shared" si="1"/>
        <v>N/A</v>
      </c>
      <c r="BL15" s="195"/>
      <c r="BM15" s="195" t="str">
        <f t="shared" si="2"/>
        <v>N/A</v>
      </c>
      <c r="BN15" s="195"/>
      <c r="BO15" s="195" t="str">
        <f t="shared" si="3"/>
        <v>N/A</v>
      </c>
      <c r="BP15" s="195"/>
      <c r="BQ15" s="195" t="str">
        <f t="shared" si="4"/>
        <v>N/A</v>
      </c>
      <c r="BR15" s="195"/>
      <c r="BS15" s="195" t="str">
        <f t="shared" si="5"/>
        <v>N/A</v>
      </c>
      <c r="BT15" s="195"/>
      <c r="BU15" s="195" t="str">
        <f t="shared" si="6"/>
        <v>N/A</v>
      </c>
      <c r="BV15" s="195"/>
      <c r="BW15" s="195" t="str">
        <f t="shared" si="7"/>
        <v>N/A</v>
      </c>
      <c r="BX15" s="195"/>
      <c r="BY15" s="195" t="str">
        <f t="shared" si="8"/>
        <v>N/A</v>
      </c>
      <c r="BZ15" s="195"/>
      <c r="CA15" s="195" t="str">
        <f t="shared" si="9"/>
        <v>N/A</v>
      </c>
      <c r="CB15" s="195"/>
      <c r="CC15" s="195" t="str">
        <f t="shared" si="10"/>
        <v>N/A</v>
      </c>
      <c r="CD15" s="195"/>
      <c r="CE15" s="195" t="str">
        <f t="shared" si="11"/>
        <v>N/A</v>
      </c>
      <c r="CF15" s="195"/>
      <c r="CG15" s="195" t="str">
        <f t="shared" si="12"/>
        <v>N/A</v>
      </c>
      <c r="CH15" s="195"/>
      <c r="CI15" s="195" t="str">
        <f t="shared" si="13"/>
        <v>N/A</v>
      </c>
      <c r="CJ15" s="195"/>
      <c r="CK15" s="195" t="str">
        <f t="shared" si="14"/>
        <v>N/A</v>
      </c>
      <c r="CL15" s="195"/>
      <c r="CM15" s="195" t="str">
        <f t="shared" si="15"/>
        <v>N/A</v>
      </c>
      <c r="CN15" s="195"/>
      <c r="CO15" s="195" t="str">
        <f t="shared" si="16"/>
        <v>N/A</v>
      </c>
      <c r="CP15" s="195"/>
      <c r="CQ15" s="195" t="str">
        <f t="shared" si="17"/>
        <v>N/A</v>
      </c>
      <c r="CR15" s="195"/>
      <c r="CS15" s="195" t="str">
        <f t="shared" si="18"/>
        <v>N/A</v>
      </c>
      <c r="CT15" s="195"/>
    </row>
    <row r="16" spans="1:98" ht="22.35" customHeight="1" x14ac:dyDescent="0.25">
      <c r="A16" s="264" t="s">
        <v>221</v>
      </c>
      <c r="B16" s="266">
        <v>351</v>
      </c>
      <c r="C16" s="449">
        <v>8</v>
      </c>
      <c r="D16" s="515" t="s">
        <v>222</v>
      </c>
      <c r="E16" s="449" t="s">
        <v>213</v>
      </c>
      <c r="F16" s="457"/>
      <c r="G16" s="118"/>
      <c r="H16" s="457"/>
      <c r="I16" s="118"/>
      <c r="J16" s="457"/>
      <c r="K16" s="118"/>
      <c r="L16" s="457"/>
      <c r="M16" s="118"/>
      <c r="N16" s="457"/>
      <c r="O16" s="118"/>
      <c r="P16" s="457"/>
      <c r="Q16" s="118"/>
      <c r="R16" s="457"/>
      <c r="S16" s="118"/>
      <c r="T16" s="457"/>
      <c r="U16" s="118"/>
      <c r="V16" s="457"/>
      <c r="W16" s="118"/>
      <c r="X16" s="457"/>
      <c r="Y16" s="118"/>
      <c r="Z16" s="457"/>
      <c r="AA16" s="118"/>
      <c r="AB16" s="457"/>
      <c r="AC16" s="118"/>
      <c r="AD16" s="457"/>
      <c r="AE16" s="118"/>
      <c r="AF16" s="457"/>
      <c r="AG16" s="118"/>
      <c r="AH16" s="457"/>
      <c r="AI16" s="118"/>
      <c r="AJ16" s="457"/>
      <c r="AK16" s="118"/>
      <c r="AL16" s="457"/>
      <c r="AM16" s="118"/>
      <c r="AN16" s="457"/>
      <c r="AO16" s="118"/>
      <c r="AP16" s="457"/>
      <c r="AQ16" s="118"/>
      <c r="AR16" s="457"/>
      <c r="AS16" s="118"/>
      <c r="AT16" s="457"/>
      <c r="AU16" s="118"/>
      <c r="AV16" s="457"/>
      <c r="AW16" s="118"/>
      <c r="AX16" s="35"/>
      <c r="AY16" s="42"/>
      <c r="AZ16" s="227">
        <v>8</v>
      </c>
      <c r="BA16" s="307" t="s">
        <v>222</v>
      </c>
      <c r="BB16" s="190" t="s">
        <v>213</v>
      </c>
      <c r="BC16" s="193" t="s">
        <v>214</v>
      </c>
      <c r="BD16" s="194"/>
      <c r="BE16" s="195" t="str">
        <f t="shared" si="19"/>
        <v>N/A</v>
      </c>
      <c r="BF16" s="463"/>
      <c r="BG16" s="195" t="str">
        <f t="shared" si="20"/>
        <v>N/A</v>
      </c>
      <c r="BH16" s="195"/>
      <c r="BI16" s="430" t="str">
        <f t="shared" si="0"/>
        <v>N/A</v>
      </c>
      <c r="BJ16" s="430"/>
      <c r="BK16" s="430" t="str">
        <f t="shared" si="1"/>
        <v>N/A</v>
      </c>
      <c r="BL16" s="430"/>
      <c r="BM16" s="430" t="str">
        <f t="shared" si="2"/>
        <v>N/A</v>
      </c>
      <c r="BN16" s="430"/>
      <c r="BO16" s="430" t="str">
        <f t="shared" si="3"/>
        <v>N/A</v>
      </c>
      <c r="BP16" s="430"/>
      <c r="BQ16" s="430" t="str">
        <f t="shared" si="4"/>
        <v>N/A</v>
      </c>
      <c r="BR16" s="430"/>
      <c r="BS16" s="430" t="str">
        <f t="shared" si="5"/>
        <v>N/A</v>
      </c>
      <c r="BT16" s="430"/>
      <c r="BU16" s="430" t="str">
        <f t="shared" si="6"/>
        <v>N/A</v>
      </c>
      <c r="BV16" s="430"/>
      <c r="BW16" s="430" t="str">
        <f t="shared" si="7"/>
        <v>N/A</v>
      </c>
      <c r="BX16" s="430"/>
      <c r="BY16" s="430" t="str">
        <f t="shared" si="8"/>
        <v>N/A</v>
      </c>
      <c r="BZ16" s="430"/>
      <c r="CA16" s="430" t="str">
        <f t="shared" si="9"/>
        <v>N/A</v>
      </c>
      <c r="CB16" s="430"/>
      <c r="CC16" s="430" t="str">
        <f t="shared" si="10"/>
        <v>N/A</v>
      </c>
      <c r="CD16" s="430"/>
      <c r="CE16" s="430" t="str">
        <f t="shared" si="11"/>
        <v>N/A</v>
      </c>
      <c r="CF16" s="430"/>
      <c r="CG16" s="430" t="str">
        <f t="shared" si="12"/>
        <v>N/A</v>
      </c>
      <c r="CH16" s="430"/>
      <c r="CI16" s="430" t="str">
        <f t="shared" si="13"/>
        <v>N/A</v>
      </c>
      <c r="CJ16" s="430"/>
      <c r="CK16" s="430" t="str">
        <f t="shared" si="14"/>
        <v>N/A</v>
      </c>
      <c r="CL16" s="430"/>
      <c r="CM16" s="430" t="str">
        <f t="shared" si="15"/>
        <v>N/A</v>
      </c>
      <c r="CN16" s="430"/>
      <c r="CO16" s="430" t="str">
        <f t="shared" si="16"/>
        <v>N/A</v>
      </c>
      <c r="CP16" s="430"/>
      <c r="CQ16" s="430" t="str">
        <f t="shared" si="17"/>
        <v>N/A</v>
      </c>
      <c r="CR16" s="430"/>
      <c r="CS16" s="430" t="str">
        <f t="shared" si="18"/>
        <v>N/A</v>
      </c>
      <c r="CT16" s="430"/>
    </row>
    <row r="17" spans="1:98" s="335" customFormat="1" ht="12" customHeight="1" x14ac:dyDescent="0.25">
      <c r="A17" s="264"/>
      <c r="B17" s="363">
        <v>4000</v>
      </c>
      <c r="C17" s="347">
        <v>9</v>
      </c>
      <c r="D17" s="347" t="s">
        <v>223</v>
      </c>
      <c r="E17" s="347" t="s">
        <v>224</v>
      </c>
      <c r="F17" s="348">
        <v>2747178267</v>
      </c>
      <c r="G17" s="349" t="s">
        <v>225</v>
      </c>
      <c r="H17" s="350">
        <v>2755926673</v>
      </c>
      <c r="I17" s="349" t="s">
        <v>225</v>
      </c>
      <c r="J17" s="350">
        <v>2973606261</v>
      </c>
      <c r="K17" s="349" t="s">
        <v>225</v>
      </c>
      <c r="L17" s="350">
        <v>3396302748</v>
      </c>
      <c r="M17" s="349" t="s">
        <v>225</v>
      </c>
      <c r="N17" s="350">
        <v>3820531355</v>
      </c>
      <c r="O17" s="349" t="s">
        <v>225</v>
      </c>
      <c r="P17" s="350">
        <v>4046135188</v>
      </c>
      <c r="Q17" s="349" t="s">
        <v>225</v>
      </c>
      <c r="R17" s="350">
        <v>4424104115</v>
      </c>
      <c r="S17" s="349" t="s">
        <v>225</v>
      </c>
      <c r="T17" s="350">
        <v>5089173411</v>
      </c>
      <c r="U17" s="349" t="s">
        <v>225</v>
      </c>
      <c r="V17" s="350">
        <v>5620107027</v>
      </c>
      <c r="W17" s="349" t="s">
        <v>225</v>
      </c>
      <c r="X17" s="350">
        <v>4981831948</v>
      </c>
      <c r="Y17" s="349" t="s">
        <v>225</v>
      </c>
      <c r="Z17" s="350">
        <v>5621057217</v>
      </c>
      <c r="AA17" s="349" t="s">
        <v>225</v>
      </c>
      <c r="AB17" s="350">
        <v>6348103710</v>
      </c>
      <c r="AC17" s="349" t="s">
        <v>225</v>
      </c>
      <c r="AD17" s="350">
        <v>6034435862</v>
      </c>
      <c r="AE17" s="349" t="s">
        <v>225</v>
      </c>
      <c r="AF17" s="350">
        <v>6391711429</v>
      </c>
      <c r="AG17" s="349" t="s">
        <v>225</v>
      </c>
      <c r="AH17" s="350">
        <v>6657450230</v>
      </c>
      <c r="AI17" s="349" t="s">
        <v>225</v>
      </c>
      <c r="AJ17" s="349">
        <v>6268513140</v>
      </c>
      <c r="AK17" s="349" t="s">
        <v>225</v>
      </c>
      <c r="AL17" s="351">
        <v>6237299538</v>
      </c>
      <c r="AM17" s="349" t="s">
        <v>225</v>
      </c>
      <c r="AN17" s="350">
        <v>6474310910</v>
      </c>
      <c r="AO17" s="374" t="s">
        <v>225</v>
      </c>
      <c r="AP17" s="350">
        <v>6839261671</v>
      </c>
      <c r="AQ17" s="374" t="s">
        <v>225</v>
      </c>
      <c r="AR17" s="350">
        <v>6684164863</v>
      </c>
      <c r="AS17" s="349" t="s">
        <v>225</v>
      </c>
      <c r="AT17" s="350">
        <v>6871700089</v>
      </c>
      <c r="AU17" s="349" t="s">
        <v>225</v>
      </c>
      <c r="AV17" s="350"/>
      <c r="AW17" s="349" t="s">
        <v>225</v>
      </c>
      <c r="AX17" s="623"/>
      <c r="AY17" s="624"/>
      <c r="AZ17" s="176"/>
      <c r="BA17" s="274"/>
      <c r="BB17" s="176"/>
      <c r="BC17" s="275"/>
      <c r="BD17" s="179"/>
      <c r="BE17" s="275"/>
      <c r="BF17" s="179"/>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179"/>
      <c r="CG17" s="221"/>
      <c r="CH17" s="221"/>
      <c r="CI17" s="221"/>
      <c r="CJ17" s="221"/>
      <c r="CK17" s="221"/>
      <c r="CL17" s="221"/>
      <c r="CM17" s="221"/>
      <c r="CN17" s="179"/>
      <c r="CO17" s="221"/>
      <c r="CP17" s="221"/>
      <c r="CQ17" s="221"/>
      <c r="CR17" s="221"/>
      <c r="CS17" s="221"/>
      <c r="CT17" s="221"/>
    </row>
    <row r="18" spans="1:98" ht="19.5" customHeight="1" x14ac:dyDescent="0.25">
      <c r="C18" s="43" t="s">
        <v>226</v>
      </c>
      <c r="D18" s="359"/>
      <c r="E18" s="57"/>
      <c r="F18" s="57"/>
      <c r="G18" s="57"/>
      <c r="H18" s="57"/>
      <c r="I18" s="57"/>
      <c r="J18" s="57"/>
      <c r="K18" s="57"/>
      <c r="L18" s="57"/>
      <c r="M18" s="57"/>
      <c r="N18" s="57"/>
      <c r="O18" s="57"/>
      <c r="P18" s="57"/>
      <c r="Q18" s="57"/>
      <c r="R18" s="57"/>
      <c r="S18" s="57"/>
      <c r="T18" s="57"/>
      <c r="U18" s="57"/>
      <c r="V18" s="57"/>
      <c r="W18" s="57"/>
      <c r="X18" s="57"/>
      <c r="Y18" s="57"/>
      <c r="Z18" s="57"/>
      <c r="AA18" s="377"/>
      <c r="AB18" s="57"/>
      <c r="AC18" s="377"/>
      <c r="AY18" s="45"/>
      <c r="AZ18" s="337" t="s">
        <v>227</v>
      </c>
    </row>
    <row r="19" spans="1:98" ht="12.6" customHeight="1" x14ac:dyDescent="0.25">
      <c r="C19" s="162" t="s">
        <v>228</v>
      </c>
      <c r="D19" s="685" t="s">
        <v>229</v>
      </c>
      <c r="E19" s="685"/>
      <c r="F19" s="689"/>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154"/>
      <c r="AW19" s="154"/>
      <c r="AX19" s="47"/>
      <c r="AY19" s="47"/>
      <c r="AZ19" s="40" t="s">
        <v>209</v>
      </c>
      <c r="BA19" s="40" t="s">
        <v>210</v>
      </c>
      <c r="BB19" s="40" t="s">
        <v>211</v>
      </c>
      <c r="BC19" s="592">
        <v>2000</v>
      </c>
      <c r="BD19" s="592"/>
      <c r="BE19" s="592">
        <v>2001</v>
      </c>
      <c r="BF19" s="592"/>
      <c r="BG19" s="592">
        <v>2002</v>
      </c>
      <c r="BH19" s="592"/>
      <c r="BI19" s="592">
        <v>2003</v>
      </c>
      <c r="BJ19" s="592"/>
      <c r="BK19" s="592">
        <v>2004</v>
      </c>
      <c r="BL19" s="592"/>
      <c r="BM19" s="592">
        <v>2005</v>
      </c>
      <c r="BN19" s="592"/>
      <c r="BO19" s="592">
        <v>2006</v>
      </c>
      <c r="BP19" s="592"/>
      <c r="BQ19" s="592">
        <v>2007</v>
      </c>
      <c r="BR19" s="592"/>
      <c r="BS19" s="592">
        <v>2008</v>
      </c>
      <c r="BT19" s="592"/>
      <c r="BU19" s="592">
        <v>2009</v>
      </c>
      <c r="BV19" s="592"/>
      <c r="BW19" s="592">
        <v>2010</v>
      </c>
      <c r="BX19" s="592"/>
      <c r="BY19" s="592">
        <v>2011</v>
      </c>
      <c r="BZ19" s="592"/>
      <c r="CA19" s="592">
        <v>2012</v>
      </c>
      <c r="CB19" s="592"/>
      <c r="CC19" s="592">
        <v>2013</v>
      </c>
      <c r="CD19" s="592"/>
      <c r="CE19" s="592">
        <v>2014</v>
      </c>
      <c r="CF19" s="592"/>
      <c r="CG19" s="592">
        <v>2015</v>
      </c>
      <c r="CH19" s="592"/>
      <c r="CI19" s="592">
        <v>2016</v>
      </c>
      <c r="CJ19" s="592"/>
      <c r="CK19" s="592">
        <v>2017</v>
      </c>
      <c r="CL19" s="592"/>
      <c r="CM19" s="592">
        <v>2018</v>
      </c>
      <c r="CN19" s="592"/>
      <c r="CO19" s="592">
        <v>2019</v>
      </c>
      <c r="CP19" s="592"/>
      <c r="CQ19" s="592">
        <v>2020</v>
      </c>
      <c r="CR19" s="592"/>
      <c r="CS19" s="592">
        <v>2021</v>
      </c>
      <c r="CT19" s="592"/>
    </row>
    <row r="20" spans="1:98" ht="13.35" customHeight="1" x14ac:dyDescent="0.25">
      <c r="C20" s="162" t="s">
        <v>228</v>
      </c>
      <c r="D20" s="690" t="s">
        <v>230</v>
      </c>
      <c r="E20" s="690"/>
      <c r="F20" s="691"/>
      <c r="G20" s="690"/>
      <c r="H20" s="690"/>
      <c r="I20" s="690"/>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90"/>
      <c r="AM20" s="690"/>
      <c r="AN20" s="690"/>
      <c r="AO20" s="690"/>
      <c r="AP20" s="690"/>
      <c r="AQ20" s="690"/>
      <c r="AR20" s="690"/>
      <c r="AS20" s="690"/>
      <c r="AT20" s="690"/>
      <c r="AU20" s="690"/>
      <c r="AV20" s="690"/>
      <c r="AW20" s="690"/>
      <c r="AX20" s="154"/>
      <c r="AZ20" s="236">
        <v>8</v>
      </c>
      <c r="BA20" s="263" t="s">
        <v>222</v>
      </c>
      <c r="BB20" s="186" t="s">
        <v>213</v>
      </c>
      <c r="BC20" s="306">
        <f>F$16</f>
        <v>0</v>
      </c>
      <c r="BD20" s="464"/>
      <c r="BE20" s="217">
        <f>H$16</f>
        <v>0</v>
      </c>
      <c r="BF20" s="464"/>
      <c r="BG20" s="217">
        <f>J$16</f>
        <v>0</v>
      </c>
      <c r="BH20" s="464"/>
      <c r="BI20" s="217">
        <f>L$16</f>
        <v>0</v>
      </c>
      <c r="BJ20" s="464"/>
      <c r="BK20" s="217">
        <f>N$16</f>
        <v>0</v>
      </c>
      <c r="BL20" s="464"/>
      <c r="BM20" s="217">
        <f>P$16</f>
        <v>0</v>
      </c>
      <c r="BN20" s="464"/>
      <c r="BO20" s="217">
        <f>R$16</f>
        <v>0</v>
      </c>
      <c r="BP20" s="464"/>
      <c r="BQ20" s="217">
        <f>T$16</f>
        <v>0</v>
      </c>
      <c r="BR20" s="464"/>
      <c r="BS20" s="217">
        <f>V$16</f>
        <v>0</v>
      </c>
      <c r="BT20" s="217"/>
      <c r="BU20" s="217">
        <f>X$16</f>
        <v>0</v>
      </c>
      <c r="BV20" s="464"/>
      <c r="BW20" s="217">
        <f>Z$16</f>
        <v>0</v>
      </c>
      <c r="BX20" s="464"/>
      <c r="BY20" s="217">
        <f>AB$16</f>
        <v>0</v>
      </c>
      <c r="BZ20" s="464"/>
      <c r="CA20" s="217">
        <f>AD$16</f>
        <v>0</v>
      </c>
      <c r="CB20" s="217"/>
      <c r="CC20" s="217">
        <f>AF$16</f>
        <v>0</v>
      </c>
      <c r="CD20" s="217"/>
      <c r="CE20" s="217">
        <f>AH$16</f>
        <v>0</v>
      </c>
      <c r="CF20" s="217"/>
      <c r="CG20" s="217">
        <f>AJ$16</f>
        <v>0</v>
      </c>
      <c r="CH20" s="217"/>
      <c r="CI20" s="217">
        <f>AL$16</f>
        <v>0</v>
      </c>
      <c r="CJ20" s="217"/>
      <c r="CK20" s="217">
        <f>AN$16</f>
        <v>0</v>
      </c>
      <c r="CL20" s="217"/>
      <c r="CM20" s="217">
        <f>AP$16</f>
        <v>0</v>
      </c>
      <c r="CN20" s="217"/>
      <c r="CO20" s="217">
        <f>AR$16</f>
        <v>0</v>
      </c>
      <c r="CP20" s="217"/>
      <c r="CQ20" s="217">
        <f>AT$16</f>
        <v>0</v>
      </c>
      <c r="CR20" s="217"/>
      <c r="CS20" s="217">
        <f>AV$16</f>
        <v>0</v>
      </c>
      <c r="CT20" s="217"/>
    </row>
    <row r="21" spans="1:98" ht="12.6" customHeight="1" x14ac:dyDescent="0.25">
      <c r="C21" s="162" t="s">
        <v>228</v>
      </c>
      <c r="D21" s="685" t="s">
        <v>231</v>
      </c>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358"/>
      <c r="AY21" s="262"/>
      <c r="AZ21" s="313">
        <v>9</v>
      </c>
      <c r="BA21" s="310" t="s">
        <v>232</v>
      </c>
      <c r="BB21" s="137" t="s">
        <v>213</v>
      </c>
      <c r="BC21" s="306">
        <f>F9+F10+F11+F12+F13+F14+F15</f>
        <v>0</v>
      </c>
      <c r="BD21" s="306"/>
      <c r="BE21" s="306">
        <f>H9+H10+H11+H12+H13+H14+H15</f>
        <v>0</v>
      </c>
      <c r="BF21" s="306"/>
      <c r="BG21" s="306">
        <f>J9+J10+J11+J12+J13+J14+J15</f>
        <v>0</v>
      </c>
      <c r="BH21" s="306"/>
      <c r="BI21" s="306">
        <f>L9+L10+L11+L12+L13+L14+L15</f>
        <v>0</v>
      </c>
      <c r="BJ21" s="306"/>
      <c r="BK21" s="306">
        <f>N9+N10+N11+N12+N13+N14+N15</f>
        <v>0</v>
      </c>
      <c r="BL21" s="306"/>
      <c r="BM21" s="306">
        <f>P9+P10+P11+P12+P13+P14+P15</f>
        <v>0</v>
      </c>
      <c r="BN21" s="306"/>
      <c r="BO21" s="306">
        <f>R9+R10+R11+R12+R13+R14+R15</f>
        <v>0</v>
      </c>
      <c r="BP21" s="306"/>
      <c r="BQ21" s="306">
        <f>T9+T10+T11+T12+T13+T14+T15</f>
        <v>0</v>
      </c>
      <c r="BR21" s="306"/>
      <c r="BS21" s="306">
        <f>V9+V10+V11+V12+V13+V14+V15</f>
        <v>0</v>
      </c>
      <c r="BT21" s="306"/>
      <c r="BU21" s="306">
        <f>X9+X10+X11+X12+X13+X14+X15</f>
        <v>0</v>
      </c>
      <c r="BV21" s="306"/>
      <c r="BW21" s="306">
        <f>Z9+Z10+Z11+Z12+Z13+Z14+Z15</f>
        <v>0</v>
      </c>
      <c r="BX21" s="306"/>
      <c r="BY21" s="306">
        <f>AB9+AB10+AB11+AB12+AB13+AB14+AB15</f>
        <v>0</v>
      </c>
      <c r="BZ21" s="306"/>
      <c r="CA21" s="306">
        <f>AD9+AD10+AD11+AD12+AD13+AD14+AD15</f>
        <v>0</v>
      </c>
      <c r="CB21" s="306"/>
      <c r="CC21" s="306">
        <f>AF9+AF10+AF11+AF12+AF13+AF14+AF15</f>
        <v>0</v>
      </c>
      <c r="CD21" s="306"/>
      <c r="CE21" s="306">
        <f>AH9+AH10+AH11+AH12+AH13+AH14+AH15</f>
        <v>0</v>
      </c>
      <c r="CF21" s="306"/>
      <c r="CG21" s="306">
        <f>AJ9+AJ10+AJ11+AJ12+AJ13+AJ14+AJ15</f>
        <v>0</v>
      </c>
      <c r="CH21" s="306"/>
      <c r="CI21" s="306">
        <f>AL9+AL10+AL11+AL12+AL13+AL14+AL15</f>
        <v>0</v>
      </c>
      <c r="CJ21" s="306"/>
      <c r="CK21" s="306">
        <f>AN9+AN10+AN11+AN12+AN13+AN14+AN15</f>
        <v>0</v>
      </c>
      <c r="CL21" s="306"/>
      <c r="CM21" s="306">
        <f>AP9+AP10+AP11+AP12+AP13+AP14+AP15</f>
        <v>0</v>
      </c>
      <c r="CN21" s="306"/>
      <c r="CO21" s="306">
        <f>AR9+AR10+AR11+AR12+AR13+AR14+AR15</f>
        <v>0</v>
      </c>
      <c r="CP21" s="306"/>
      <c r="CQ21" s="306">
        <f>AT9+AT10+AT11+AT12+AT13+AT14+AT15</f>
        <v>0</v>
      </c>
      <c r="CR21" s="306"/>
      <c r="CS21" s="306">
        <f>AV9+AV10+AV11+AV12+AV13+AV14+AV15</f>
        <v>0</v>
      </c>
      <c r="CT21" s="306"/>
    </row>
    <row r="22" spans="1:98" ht="15" customHeight="1" x14ac:dyDescent="0.25">
      <c r="C22" s="162"/>
      <c r="D22" s="681"/>
      <c r="E22" s="681"/>
      <c r="F22" s="682"/>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c r="AQ22" s="681"/>
      <c r="AR22" s="681"/>
      <c r="AS22" s="681"/>
      <c r="AT22" s="681"/>
      <c r="AU22" s="681"/>
      <c r="AV22" s="496"/>
      <c r="AW22" s="496"/>
      <c r="AX22" s="154"/>
      <c r="AZ22" s="314" t="s">
        <v>233</v>
      </c>
      <c r="BA22" s="310" t="s">
        <v>234</v>
      </c>
      <c r="BB22" s="217"/>
      <c r="BC22" s="309" t="str">
        <f>IF(ISBLANK(F16),"N/A", IF(BC21&gt;BC20, "8&lt;9",IF(OR(ISBLANK(F9),ISBLANK(F10),ISBLANK(F11),ISBLANK(F12),ISBLANK(F13),ISBLANK(F15)),"N/A",IF(F16=SUM(F9:F15),"ok","&lt;&gt;"))))</f>
        <v>N/A</v>
      </c>
      <c r="BD22" s="309"/>
      <c r="BE22" s="309" t="str">
        <f>IF(ISBLANK(H16),"N/A", IF(BE21&gt;BE20, "8&lt;9",IF(OR(ISBLANK(H9),ISBLANK(H10),ISBLANK(H11),ISBLANK(H12),ISBLANK(H13),ISBLANK(H15)),"N/A",IF(H16=SUM(H9:H15),"ok","&lt;&gt;"))))</f>
        <v>N/A</v>
      </c>
      <c r="BF22" s="309"/>
      <c r="BG22" s="309" t="str">
        <f>IF(ISBLANK(J16),"N/A", IF(BG21&gt;BG20, "8&lt;9",IF(OR(ISBLANK(J9),ISBLANK(J10),ISBLANK(J11),ISBLANK(J12),ISBLANK(J13),ISBLANK(J15)),"N/A",IF(J16=SUM(J9:J15),"ok","&lt;&gt;"))))</f>
        <v>N/A</v>
      </c>
      <c r="BH22" s="309"/>
      <c r="BI22" s="309" t="str">
        <f>IF(ISBLANK(L16),"N/A", IF(BI21&gt;BI20, "8&lt;9",IF(OR(ISBLANK(L9),ISBLANK(L10),ISBLANK(L11),ISBLANK(L12),ISBLANK(L13),ISBLANK(L15)),"N/A",IF(L16=SUM(L9:L15),"ok","&lt;&gt;"))))</f>
        <v>N/A</v>
      </c>
      <c r="BJ22" s="309"/>
      <c r="BK22" s="309" t="str">
        <f>IF(ISBLANK(N16),"N/A", IF(BK21&gt;BK20, "8&lt;9",IF(OR(ISBLANK(N9),ISBLANK(N10),ISBLANK(N11),ISBLANK(N12),ISBLANK(N13),ISBLANK(N15)),"N/A",IF(N16=SUM(N9:N15),"ok","&lt;&gt;"))))</f>
        <v>N/A</v>
      </c>
      <c r="BL22" s="309"/>
      <c r="BM22" s="309" t="str">
        <f>IF(ISBLANK(P16),"N/A", IF(BM21&gt;BM20, "8&lt;9",IF(OR(ISBLANK(P9),ISBLANK(P10),ISBLANK(P11),ISBLANK(P12),ISBLANK(P13),ISBLANK(P15)),"N/A",IF(P16=SUM(P9:P15),"ok","&lt;&gt;"))))</f>
        <v>N/A</v>
      </c>
      <c r="BN22" s="309"/>
      <c r="BO22" s="309" t="str">
        <f>IF(ISBLANK(R16),"N/A", IF(BO21&gt;BO20, "8&lt;9",IF(OR(ISBLANK(R9),ISBLANK(R10),ISBLANK(R11),ISBLANK(R12),ISBLANK(R13),ISBLANK(R15)),"N/A",IF(R16=SUM(R9:R15),"ok","&lt;&gt;"))))</f>
        <v>N/A</v>
      </c>
      <c r="BP22" s="309"/>
      <c r="BQ22" s="309" t="str">
        <f>IF(ISBLANK(T16),"N/A", IF(BQ21&gt;BQ20, "8&lt;9",IF(OR(ISBLANK(T9),ISBLANK(T10),ISBLANK(T11),ISBLANK(T12),ISBLANK(T13),ISBLANK(T15)),"N/A",IF(T16=SUM(T9:T15),"ok","&lt;&gt;"))))</f>
        <v>N/A</v>
      </c>
      <c r="BR22" s="309"/>
      <c r="BS22" s="309" t="str">
        <f>IF(ISBLANK(V16),"N/A", IF(BS21&gt;BS20, "8&lt;9",IF(OR(ISBLANK(V9),ISBLANK(V10),ISBLANK(V11),ISBLANK(V12),ISBLANK(V13),ISBLANK(V15)),"N/A",IF(V16=SUM(V9:V15),"ok","&lt;&gt;"))))</f>
        <v>N/A</v>
      </c>
      <c r="BT22" s="309"/>
      <c r="BU22" s="309" t="str">
        <f>IF(ISBLANK(X16),"N/A", IF(BU21&gt;BU20, "8&lt;9",IF(OR(ISBLANK(X9),ISBLANK(X10),ISBLANK(X11),ISBLANK(X12),ISBLANK(X13),ISBLANK(X15)),"N/A",IF(X16=SUM(X9:X15),"ok","&lt;&gt;"))))</f>
        <v>N/A</v>
      </c>
      <c r="BV22" s="309"/>
      <c r="BW22" s="309" t="str">
        <f>IF(ISBLANK(Z16),"N/A", IF(BW21&gt;BW20, "8&lt;9",IF(OR(ISBLANK(Z9),ISBLANK(Z10),ISBLANK(Z11),ISBLANK(Z12),ISBLANK(Z13),ISBLANK(Z15)),"N/A",IF(Z16=SUM(Z9:Z15),"ok","&lt;&gt;"))))</f>
        <v>N/A</v>
      </c>
      <c r="BX22" s="309"/>
      <c r="BY22" s="309" t="str">
        <f>IF(ISBLANK(AB16),"N/A", IF(BY21&gt;BY20, "8&lt;9",IF(OR(ISBLANK(AB9),ISBLANK(AB10),ISBLANK(AB11),ISBLANK(AB12),ISBLANK(AB13),ISBLANK(AB15)),"N/A",IF(AB16=SUM(AB9:AB15),"ok","&lt;&gt;"))))</f>
        <v>N/A</v>
      </c>
      <c r="BZ22" s="309"/>
      <c r="CA22" s="309" t="str">
        <f>IF(ISBLANK(AD16),"N/A", IF(CA21&gt;CA20, "8&lt;9",IF(OR(ISBLANK(AD9),ISBLANK(AD10),ISBLANK(AD11),ISBLANK(AD12),ISBLANK(AD13),ISBLANK(AD15)),"N/A",IF(AD16=SUM(AD9:AD15),"ok","&lt;&gt;"))))</f>
        <v>N/A</v>
      </c>
      <c r="CB22" s="309"/>
      <c r="CC22" s="309" t="str">
        <f>IF(ISBLANK(AF16),"N/A", IF(CC21&gt;CC20, "8&lt;9",IF(OR(ISBLANK(AF9),ISBLANK(AF10),ISBLANK(AF11),ISBLANK(AF12),ISBLANK(AF13),ISBLANK(AF15)),"N/A",IF(AF16=SUM(AF9:AF15),"ok","&lt;&gt;"))))</f>
        <v>N/A</v>
      </c>
      <c r="CD22" s="309"/>
      <c r="CE22" s="309" t="str">
        <f>IF(ISBLANK(AH16),"N/A", IF(CE21&gt;CE20, "8&lt;9",IF(OR(ISBLANK(AH9),ISBLANK(AH10),ISBLANK(AH11),ISBLANK(AH12),ISBLANK(AH13),ISBLANK(AH15)),"N/A",IF(AH16=SUM(AH9:AH15),"ok","&lt;&gt;"))))</f>
        <v>N/A</v>
      </c>
      <c r="CF22" s="309"/>
      <c r="CG22" s="309" t="str">
        <f>IF(ISBLANK(AJ16),"N/A", IF(CG21&gt;CG20, "8&lt;9",IF(OR(ISBLANK(AJ9),ISBLANK(AJ10),ISBLANK(AJ11),ISBLANK(AJ12),ISBLANK(AJ13),ISBLANK(AJ15)),"N/A",IF(AJ16=SUM(AJ9:AJ15),"ok","&lt;&gt;"))))</f>
        <v>N/A</v>
      </c>
      <c r="CH22" s="309"/>
      <c r="CI22" s="309" t="str">
        <f>IF(ISBLANK(AL16),"N/A", IF(CI21&gt;CI20, "8&lt;9",IF(OR(ISBLANK(AL9),ISBLANK(AL10),ISBLANK(AL11),ISBLANK(AL12),ISBLANK(AL13),ISBLANK(AL15)),"N/A",IF(AL16=SUM(AL9:AL15),"ok","&lt;&gt;"))))</f>
        <v>N/A</v>
      </c>
      <c r="CJ22" s="309"/>
      <c r="CK22" s="309" t="str">
        <f>IF(ISBLANK(AN16),"N/A", IF(CK21&gt;CK20, "8&lt;9",IF(OR(ISBLANK(AN9),ISBLANK(AN10),ISBLANK(AN11),ISBLANK(AN12),ISBLANK(AN13),ISBLANK(AN15)),"N/A",IF(AN16=SUM(AN9:AN15),"ok","&lt;&gt;"))))</f>
        <v>N/A</v>
      </c>
      <c r="CL22" s="309"/>
      <c r="CM22" s="309" t="str">
        <f>IF(ISBLANK(AP16),"N/A", IF(CM21&gt;CM20, "8&lt;9",IF(OR(ISBLANK(AP9),ISBLANK(AP10),ISBLANK(AP11),ISBLANK(AP12),ISBLANK(AP13),ISBLANK(AP15)),"N/A",IF(AP16=SUM(AP9:AP15),"ok","&lt;&gt;"))))</f>
        <v>N/A</v>
      </c>
      <c r="CN22" s="309"/>
      <c r="CO22" s="309" t="str">
        <f>IF(ISBLANK(AR16),"N/A", IF(CO21&gt;CO20, "8&lt;9",IF(OR(ISBLANK(AR9),ISBLANK(AR10),ISBLANK(AR11),ISBLANK(AR12),ISBLANK(AR13),ISBLANK(AR15)),"N/A",IF(AR16=SUM(AR9:AR15),"ok","&lt;&gt;"))))</f>
        <v>N/A</v>
      </c>
      <c r="CP22" s="309"/>
      <c r="CQ22" s="309" t="str">
        <f>IF(ISBLANK(AT16),"N/A", IF(CQ21&gt;CQ20, "8&lt;9",IF(OR(ISBLANK(AT9),ISBLANK(AT10),ISBLANK(AT11),ISBLANK(AT12),ISBLANK(AT13),ISBLANK(AT15)),"N/A",IF(AT16=SUM(AT9:AT15),"ok","&lt;&gt;"))))</f>
        <v>N/A</v>
      </c>
      <c r="CR22" s="309"/>
      <c r="CS22" s="309" t="str">
        <f>IF(ISBLANK(AV16),"N/A", IF(CS21&gt;CS20, "8&lt;9",IF(OR(ISBLANK(AV9),ISBLANK(AV10),ISBLANK(AV11),ISBLANK(AV12),ISBLANK(AV13),ISBLANK(AV15)),"N/A",IF(AV16=SUM(AV9:AV15),"ok","&lt;&gt;"))))</f>
        <v>N/A</v>
      </c>
      <c r="CT22" s="309"/>
    </row>
    <row r="23" spans="1:98" ht="15" customHeight="1" x14ac:dyDescent="0.25">
      <c r="C23" s="48"/>
      <c r="D23" s="48"/>
      <c r="E23" s="48"/>
      <c r="F23" s="167"/>
      <c r="G23" s="114"/>
      <c r="H23" s="94"/>
      <c r="I23" s="114"/>
      <c r="J23" s="94"/>
      <c r="K23" s="114"/>
      <c r="L23" s="94"/>
      <c r="M23" s="114"/>
      <c r="N23" s="94"/>
      <c r="O23" s="114"/>
      <c r="P23" s="94"/>
      <c r="Q23" s="114"/>
      <c r="R23" s="94"/>
      <c r="S23" s="114"/>
      <c r="T23" s="94"/>
      <c r="U23" s="114"/>
      <c r="V23" s="94"/>
      <c r="W23" s="114"/>
      <c r="X23" s="94"/>
      <c r="Y23" s="114"/>
      <c r="Z23" s="94"/>
      <c r="AA23" s="114"/>
      <c r="AB23" s="94"/>
      <c r="AC23" s="114"/>
      <c r="AD23" s="94"/>
      <c r="AE23" s="114"/>
      <c r="AF23" s="94"/>
      <c r="AG23" s="114"/>
      <c r="AH23" s="94"/>
      <c r="AI23" s="114"/>
      <c r="AJ23" s="114"/>
      <c r="AK23" s="114"/>
      <c r="AL23" s="114"/>
      <c r="AM23" s="114"/>
      <c r="AN23" s="94"/>
      <c r="AO23" s="94"/>
      <c r="AP23" s="94"/>
      <c r="AQ23" s="94"/>
      <c r="AR23" s="94"/>
      <c r="AT23" s="94"/>
      <c r="AV23" s="94"/>
      <c r="AZ23" s="313">
        <v>10</v>
      </c>
      <c r="BA23" s="312" t="s">
        <v>235</v>
      </c>
      <c r="BB23" s="217" t="s">
        <v>236</v>
      </c>
      <c r="BC23" s="306">
        <f>BC20*1000/F17*1000</f>
        <v>0</v>
      </c>
      <c r="BD23" s="306"/>
      <c r="BE23" s="306">
        <f>BE20*1000/H17*1000</f>
        <v>0</v>
      </c>
      <c r="BF23" s="306"/>
      <c r="BG23" s="306">
        <f>BG20*1000/J17*1000</f>
        <v>0</v>
      </c>
      <c r="BH23" s="306"/>
      <c r="BI23" s="306">
        <f>BI20*1000/L17*1000</f>
        <v>0</v>
      </c>
      <c r="BJ23" s="306"/>
      <c r="BK23" s="306">
        <f>BK20*1000/N17*1000</f>
        <v>0</v>
      </c>
      <c r="BL23" s="306"/>
      <c r="BM23" s="306">
        <f>BM20*1000/P17*1000</f>
        <v>0</v>
      </c>
      <c r="BN23" s="306"/>
      <c r="BO23" s="306">
        <f>BO20*1000/R17*1000</f>
        <v>0</v>
      </c>
      <c r="BP23" s="306"/>
      <c r="BQ23" s="306">
        <f>BQ20*1000/T17*1000</f>
        <v>0</v>
      </c>
      <c r="BR23" s="306"/>
      <c r="BS23" s="306">
        <f>BS20*1000/V17*1000</f>
        <v>0</v>
      </c>
      <c r="BT23" s="306"/>
      <c r="BU23" s="306">
        <f>BU20*1000/X17*1000</f>
        <v>0</v>
      </c>
      <c r="BV23" s="306"/>
      <c r="BW23" s="306">
        <f>BW20*1000/Z17*1000</f>
        <v>0</v>
      </c>
      <c r="BX23" s="306"/>
      <c r="BY23" s="306">
        <f>BY20*1000/AB17*1000</f>
        <v>0</v>
      </c>
      <c r="BZ23" s="306"/>
      <c r="CA23" s="306">
        <f>CA20*1000/AD17*1000</f>
        <v>0</v>
      </c>
      <c r="CB23" s="306"/>
      <c r="CC23" s="306">
        <f>CC20*1000/AF17*1000</f>
        <v>0</v>
      </c>
      <c r="CD23" s="306"/>
      <c r="CE23" s="306">
        <f>CE20*1000/AH17*1000</f>
        <v>0</v>
      </c>
      <c r="CF23" s="306"/>
      <c r="CG23" s="306">
        <f>CG20*1000/AJ17*1000</f>
        <v>0</v>
      </c>
      <c r="CH23" s="306"/>
      <c r="CI23" s="306">
        <f>CI20*1000/AL17*1000</f>
        <v>0</v>
      </c>
      <c r="CJ23" s="306"/>
      <c r="CK23" s="306">
        <f>CK20*1000/AN17*1000</f>
        <v>0</v>
      </c>
      <c r="CL23" s="306"/>
      <c r="CM23" s="306">
        <f>CM20*1000/AP17*1000</f>
        <v>0</v>
      </c>
      <c r="CN23" s="306"/>
      <c r="CO23" s="306">
        <f>CO20*1000/AR17*1000</f>
        <v>0</v>
      </c>
      <c r="CP23" s="306"/>
      <c r="CQ23" s="306">
        <f>CQ20*1000/AT17*1000</f>
        <v>0</v>
      </c>
      <c r="CR23" s="306"/>
      <c r="CS23" s="306" t="e">
        <f>CS20*1000/AV17*1000</f>
        <v>#DIV/0!</v>
      </c>
      <c r="CT23" s="306"/>
    </row>
    <row r="24" spans="1:98" ht="17.25" customHeight="1" x14ac:dyDescent="0.3">
      <c r="B24" s="264">
        <v>1</v>
      </c>
      <c r="C24" s="49" t="s">
        <v>237</v>
      </c>
      <c r="D24" s="49"/>
      <c r="E24" s="49"/>
      <c r="F24" s="323"/>
      <c r="G24" s="111"/>
      <c r="H24" s="93"/>
      <c r="I24" s="111"/>
      <c r="J24" s="93"/>
      <c r="K24" s="111"/>
      <c r="L24" s="93"/>
      <c r="M24" s="111"/>
      <c r="N24" s="93"/>
      <c r="O24" s="111"/>
      <c r="P24" s="93"/>
      <c r="Q24" s="111"/>
      <c r="R24" s="93"/>
      <c r="S24" s="111"/>
      <c r="T24" s="93"/>
      <c r="U24" s="111"/>
      <c r="V24" s="93"/>
      <c r="W24" s="111"/>
      <c r="X24" s="93"/>
      <c r="Y24" s="111"/>
      <c r="Z24" s="93"/>
      <c r="AA24" s="378"/>
      <c r="AB24" s="93"/>
      <c r="AC24" s="378"/>
      <c r="AD24" s="93"/>
      <c r="AE24" s="378"/>
      <c r="AF24" s="93"/>
      <c r="AG24" s="378"/>
      <c r="AH24" s="93"/>
      <c r="AI24" s="378"/>
      <c r="AJ24" s="111"/>
      <c r="AK24" s="378"/>
      <c r="AL24" s="111"/>
      <c r="AM24" s="378"/>
      <c r="AN24" s="93"/>
      <c r="AO24" s="384"/>
      <c r="AP24" s="93"/>
      <c r="AQ24" s="384"/>
      <c r="AR24" s="93"/>
      <c r="AS24" s="378"/>
      <c r="AT24" s="93"/>
      <c r="AU24" s="378"/>
      <c r="AV24" s="93"/>
      <c r="AW24" s="378"/>
      <c r="AZ24" s="315" t="s">
        <v>233</v>
      </c>
      <c r="BA24" s="311" t="s">
        <v>238</v>
      </c>
      <c r="BB24" s="175"/>
      <c r="BC24" s="465" t="str">
        <f>IF(ISBLANK(F16),"N/A",IF(0.05&gt;BC23,"&lt;&gt;",IF(BC23&lt;10,"ok","&lt;&gt;")))</f>
        <v>N/A</v>
      </c>
      <c r="BD24" s="465"/>
      <c r="BE24" s="465" t="str">
        <f>IF(ISBLANK(H16),"N/A",IF(0.05&gt;BE23,"&lt;&gt;",IF(BE23&lt;10,"ok","&lt;&gt;")))</f>
        <v>N/A</v>
      </c>
      <c r="BF24" s="465"/>
      <c r="BG24" s="465" t="str">
        <f>IF(ISBLANK(J16),"N/A",IF(0.05&gt;BG23,"&lt;&gt;",IF(BG23&lt;10,"ok","&lt;&gt;")))</f>
        <v>N/A</v>
      </c>
      <c r="BH24" s="465"/>
      <c r="BI24" s="465" t="str">
        <f>IF(ISBLANK(L16),"N/A",IF(0.05&gt;BI23,"&lt;&gt;",IF(BI23&lt;10,"ok","&lt;&gt;")))</f>
        <v>N/A</v>
      </c>
      <c r="BJ24" s="465"/>
      <c r="BK24" s="465" t="str">
        <f>IF(ISBLANK(N16),"N/A",IF(0.05&gt;BK23,"&lt;&gt;",IF(BK23&lt;10,"ok","&lt;&gt;")))</f>
        <v>N/A</v>
      </c>
      <c r="BL24" s="465"/>
      <c r="BM24" s="465" t="str">
        <f>IF(ISBLANK(P16),"N/A",IF(0.05&gt;BM23,"&lt;&gt;",IF(BM23&lt;10,"ok","&lt;&gt;")))</f>
        <v>N/A</v>
      </c>
      <c r="BN24" s="465"/>
      <c r="BO24" s="465" t="str">
        <f>IF(ISBLANK(R16),"N/A",IF(0.05&gt;BO23,"&lt;&gt;",IF(BO23&lt;10,"ok","&lt;&gt;")))</f>
        <v>N/A</v>
      </c>
      <c r="BP24" s="465"/>
      <c r="BQ24" s="465" t="str">
        <f>IF(ISBLANK(T16),"N/A",IF(0.05&gt;BQ23,"&lt;&gt;",IF(BQ23&lt;10,"ok","&lt;&gt;")))</f>
        <v>N/A</v>
      </c>
      <c r="BR24" s="465"/>
      <c r="BS24" s="465" t="str">
        <f>IF(ISBLANK(V16),"N/A",IF(0.05&gt;BS23,"&lt;&gt;",IF(BS23&lt;10,"ok","&lt;&gt;")))</f>
        <v>N/A</v>
      </c>
      <c r="BT24" s="465"/>
      <c r="BU24" s="465" t="str">
        <f>IF(ISBLANK(X16),"N/A",IF(0.05&gt;BU23,"&lt;&gt;",IF(BU23&lt;10,"ok","&lt;&gt;")))</f>
        <v>N/A</v>
      </c>
      <c r="BV24" s="465"/>
      <c r="BW24" s="465" t="str">
        <f>IF(ISBLANK(Z16),"N/A",IF(0.05&gt;BW23,"&lt;&gt;",IF(BW23&lt;10,"ok","&lt;&gt;")))</f>
        <v>N/A</v>
      </c>
      <c r="BX24" s="465"/>
      <c r="BY24" s="465" t="str">
        <f>IF(ISBLANK(AB16),"N/A",IF(0.05&gt;BY23,"&lt;&gt;",IF(BY23&lt;10,"ok","&lt;&gt;")))</f>
        <v>N/A</v>
      </c>
      <c r="BZ24" s="465"/>
      <c r="CA24" s="465" t="str">
        <f>IF(ISBLANK(AD16),"N/A",IF(0.05&gt;CA23,"&lt;&gt;",IF(CA23&lt;10,"ok","&lt;&gt;")))</f>
        <v>N/A</v>
      </c>
      <c r="CB24" s="465"/>
      <c r="CC24" s="465" t="str">
        <f>IF(ISBLANK(AF16),"N/A",IF(0.05&gt;CC23,"&lt;&gt;",IF(CC23&lt;10,"ok","&lt;&gt;")))</f>
        <v>N/A</v>
      </c>
      <c r="CD24" s="465"/>
      <c r="CE24" s="465" t="str">
        <f>IF(ISBLANK(AH16),"N/A",IF(0.05&gt;CE23,"&lt;&gt;",IF(CE23&lt;10,"ok","&lt;&gt;")))</f>
        <v>N/A</v>
      </c>
      <c r="CF24" s="465"/>
      <c r="CG24" s="465" t="str">
        <f>IF(ISBLANK(AJ16),"N/A",IF(0.05&gt;CG23,"&lt;&gt;",IF(CG23&lt;10,"ok","&lt;&gt;")))</f>
        <v>N/A</v>
      </c>
      <c r="CH24" s="465"/>
      <c r="CI24" s="465" t="str">
        <f>IF(ISBLANK(AL16),"N/A",IF(0.05&gt;CI23,"&lt;&gt;",IF(CI23&lt;10,"ok","&lt;&gt;")))</f>
        <v>N/A</v>
      </c>
      <c r="CJ24" s="465"/>
      <c r="CK24" s="465" t="str">
        <f>IF(ISBLANK(AN16),"N/A",IF(0.05&gt;CK23,"&lt;&gt;",IF(CK23&lt;10,"ok","&lt;&gt;")))</f>
        <v>N/A</v>
      </c>
      <c r="CL24" s="465"/>
      <c r="CM24" s="465" t="str">
        <f>IF(ISBLANK(AP16),"N/A",IF(0.05&gt;CM23,"&lt;&gt;",IF(CM23&lt;10,"ok","&lt;&gt;")))</f>
        <v>N/A</v>
      </c>
      <c r="CN24" s="465"/>
      <c r="CO24" s="465" t="str">
        <f>IF(ISBLANK(AR16),"N/A",IF(0.05&gt;CO23,"&lt;&gt;",IF(CO23&lt;10,"ok","&lt;&gt;")))</f>
        <v>N/A</v>
      </c>
      <c r="CP24" s="465"/>
      <c r="CQ24" s="465" t="str">
        <f>IF(ISBLANK(AT16),"N/A",IF(0.05&gt;CQ23,"&lt;&gt;",IF(CQ23&lt;10,"ok","&lt;&gt;")))</f>
        <v>N/A</v>
      </c>
      <c r="CR24" s="465"/>
      <c r="CS24" s="465" t="str">
        <f>IF(ISBLANK(AV16),"N/A",IF(0.05&gt;CS23,"&lt;&gt;",IF(CS23&lt;10,"ok","&lt;&gt;")))</f>
        <v>N/A</v>
      </c>
      <c r="CT24" s="465"/>
    </row>
    <row r="25" spans="1:98" ht="9.6" customHeight="1" thickBot="1" x14ac:dyDescent="0.35">
      <c r="C25" s="1"/>
      <c r="D25" s="1"/>
      <c r="E25" s="1"/>
    </row>
    <row r="26" spans="1:98" ht="17.7" customHeight="1" x14ac:dyDescent="0.25">
      <c r="C26" s="531" t="s">
        <v>239</v>
      </c>
      <c r="D26" s="678" t="s">
        <v>240</v>
      </c>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N26" s="679"/>
      <c r="AO26" s="679"/>
      <c r="AP26" s="679"/>
      <c r="AQ26" s="679"/>
      <c r="AR26" s="679"/>
      <c r="AS26" s="679"/>
      <c r="AT26" s="679"/>
      <c r="AU26" s="679"/>
      <c r="AV26" s="679"/>
      <c r="AW26" s="679"/>
      <c r="AX26" s="680"/>
      <c r="AZ26" s="176" t="s">
        <v>241</v>
      </c>
      <c r="BA26" s="339" t="s">
        <v>242</v>
      </c>
      <c r="BB26" s="625"/>
      <c r="BC26" s="625"/>
      <c r="BD26" s="625"/>
      <c r="BE26" s="625"/>
      <c r="BF26" s="625"/>
      <c r="BG26" s="625"/>
      <c r="BH26" s="625"/>
      <c r="BI26" s="625"/>
      <c r="BJ26" s="625"/>
      <c r="BK26" s="625"/>
      <c r="BL26" s="625"/>
      <c r="BM26" s="625"/>
      <c r="BN26" s="625"/>
      <c r="BO26" s="625"/>
      <c r="BP26" s="625"/>
    </row>
    <row r="27" spans="1:98" ht="16.5" customHeight="1" x14ac:dyDescent="0.25">
      <c r="C27" s="532"/>
      <c r="D27" s="675"/>
      <c r="E27" s="675"/>
      <c r="F27" s="676"/>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675"/>
      <c r="AJ27" s="675"/>
      <c r="AK27" s="675"/>
      <c r="AL27" s="675"/>
      <c r="AM27" s="675"/>
      <c r="AN27" s="675"/>
      <c r="AO27" s="675"/>
      <c r="AP27" s="675"/>
      <c r="AQ27" s="675"/>
      <c r="AR27" s="675"/>
      <c r="AS27" s="675"/>
      <c r="AT27" s="675"/>
      <c r="AU27" s="675"/>
      <c r="AV27" s="675"/>
      <c r="AW27" s="675"/>
      <c r="AX27" s="677"/>
      <c r="AZ27" s="176" t="s">
        <v>243</v>
      </c>
      <c r="BA27" s="339" t="s">
        <v>244</v>
      </c>
      <c r="BB27" s="625"/>
      <c r="BC27" s="625"/>
      <c r="BD27" s="625"/>
      <c r="BE27" s="625"/>
      <c r="BF27" s="625"/>
      <c r="BG27" s="625"/>
      <c r="BH27" s="625"/>
      <c r="BI27" s="625"/>
      <c r="BJ27" s="625"/>
      <c r="BK27" s="625"/>
      <c r="BL27" s="625"/>
      <c r="BM27" s="625"/>
      <c r="BN27" s="625"/>
      <c r="BO27" s="625"/>
      <c r="BP27" s="625"/>
    </row>
    <row r="28" spans="1:98" ht="16.5" customHeight="1" x14ac:dyDescent="0.25">
      <c r="C28" s="533"/>
      <c r="D28" s="669"/>
      <c r="E28" s="669"/>
      <c r="F28" s="670"/>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71"/>
      <c r="AZ28" s="268" t="s">
        <v>245</v>
      </c>
      <c r="BA28" s="339" t="s">
        <v>246</v>
      </c>
      <c r="BB28" s="625"/>
      <c r="BC28" s="625"/>
      <c r="BD28" s="625"/>
      <c r="BE28" s="625"/>
      <c r="BF28" s="625"/>
      <c r="BG28" s="625"/>
      <c r="BH28" s="625"/>
      <c r="BI28" s="625"/>
      <c r="BJ28" s="625"/>
      <c r="BK28" s="625"/>
      <c r="BL28" s="625"/>
      <c r="BM28" s="625"/>
      <c r="BN28" s="625"/>
      <c r="BO28" s="625"/>
      <c r="BP28" s="625"/>
    </row>
    <row r="29" spans="1:98" ht="16.5" customHeight="1" x14ac:dyDescent="0.25">
      <c r="C29" s="533"/>
      <c r="D29" s="669"/>
      <c r="E29" s="669"/>
      <c r="F29" s="670"/>
      <c r="G29" s="669"/>
      <c r="H29" s="669"/>
      <c r="I29" s="669"/>
      <c r="J29" s="669"/>
      <c r="K29" s="669"/>
      <c r="L29" s="669"/>
      <c r="M29" s="669"/>
      <c r="N29" s="669"/>
      <c r="O29" s="669"/>
      <c r="P29" s="669"/>
      <c r="Q29" s="669"/>
      <c r="R29" s="669"/>
      <c r="S29" s="669"/>
      <c r="T29" s="669"/>
      <c r="U29" s="669"/>
      <c r="V29" s="669"/>
      <c r="W29" s="669"/>
      <c r="X29" s="669"/>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71"/>
      <c r="BA29" s="338"/>
      <c r="BB29" s="625"/>
      <c r="BC29" s="625"/>
      <c r="BD29" s="625"/>
      <c r="BE29" s="625"/>
      <c r="BF29" s="625"/>
      <c r="BG29" s="625"/>
      <c r="BH29" s="625"/>
      <c r="BI29" s="625"/>
      <c r="BJ29" s="625"/>
      <c r="BK29" s="625"/>
      <c r="BL29" s="625"/>
      <c r="BM29" s="625"/>
      <c r="BN29" s="625"/>
      <c r="BO29" s="625"/>
      <c r="BP29" s="625"/>
    </row>
    <row r="30" spans="1:98" ht="16.5" customHeight="1" x14ac:dyDescent="0.25">
      <c r="C30" s="533"/>
      <c r="D30" s="669"/>
      <c r="E30" s="669"/>
      <c r="F30" s="670"/>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71"/>
      <c r="AZ30" s="625"/>
      <c r="BA30" s="338"/>
      <c r="BB30" s="625"/>
      <c r="BC30" s="625"/>
      <c r="BD30" s="625"/>
      <c r="BE30" s="625"/>
      <c r="BF30" s="625"/>
      <c r="BG30" s="625"/>
      <c r="BH30" s="625"/>
      <c r="BI30" s="625"/>
      <c r="BJ30" s="625"/>
      <c r="BK30" s="625"/>
      <c r="BL30" s="625"/>
      <c r="BM30" s="625"/>
      <c r="BN30" s="625"/>
      <c r="BO30" s="625"/>
      <c r="BP30" s="625"/>
    </row>
    <row r="31" spans="1:98" ht="16.5" customHeight="1" x14ac:dyDescent="0.25">
      <c r="C31" s="533"/>
      <c r="D31" s="669"/>
      <c r="E31" s="669"/>
      <c r="F31" s="670"/>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669"/>
      <c r="AW31" s="669"/>
      <c r="AX31" s="671"/>
    </row>
    <row r="32" spans="1:98" ht="16.5" customHeight="1" x14ac:dyDescent="0.25">
      <c r="C32" s="533"/>
      <c r="D32" s="669"/>
      <c r="E32" s="669"/>
      <c r="F32" s="670"/>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s="671"/>
    </row>
    <row r="33" spans="3:50" ht="16.5" customHeight="1" x14ac:dyDescent="0.25">
      <c r="C33" s="533"/>
      <c r="D33" s="669"/>
      <c r="E33" s="669"/>
      <c r="F33" s="670"/>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669"/>
      <c r="AJ33" s="669"/>
      <c r="AK33" s="669"/>
      <c r="AL33" s="669"/>
      <c r="AM33" s="669"/>
      <c r="AN33" s="669"/>
      <c r="AO33" s="669"/>
      <c r="AP33" s="669"/>
      <c r="AQ33" s="669"/>
      <c r="AR33" s="669"/>
      <c r="AS33" s="669"/>
      <c r="AT33" s="669"/>
      <c r="AU33" s="669"/>
      <c r="AV33" s="669"/>
      <c r="AW33" s="669"/>
      <c r="AX33" s="671"/>
    </row>
    <row r="34" spans="3:50" ht="16.5" customHeight="1" x14ac:dyDescent="0.25">
      <c r="C34" s="533"/>
      <c r="D34" s="669"/>
      <c r="E34" s="669"/>
      <c r="F34" s="670"/>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669"/>
      <c r="AG34" s="669"/>
      <c r="AH34" s="669"/>
      <c r="AI34" s="669"/>
      <c r="AJ34" s="669"/>
      <c r="AK34" s="669"/>
      <c r="AL34" s="669"/>
      <c r="AM34" s="669"/>
      <c r="AN34" s="669"/>
      <c r="AO34" s="669"/>
      <c r="AP34" s="669"/>
      <c r="AQ34" s="669"/>
      <c r="AR34" s="669"/>
      <c r="AS34" s="669"/>
      <c r="AT34" s="669"/>
      <c r="AU34" s="669"/>
      <c r="AV34" s="669"/>
      <c r="AW34" s="669"/>
      <c r="AX34" s="671"/>
    </row>
    <row r="35" spans="3:50" ht="16.5" customHeight="1" x14ac:dyDescent="0.25">
      <c r="C35" s="533"/>
      <c r="D35" s="669"/>
      <c r="E35" s="669"/>
      <c r="F35" s="670"/>
      <c r="G35" s="669"/>
      <c r="H35" s="669"/>
      <c r="I35" s="669"/>
      <c r="J35" s="669"/>
      <c r="K35" s="669"/>
      <c r="L35" s="669"/>
      <c r="M35" s="669"/>
      <c r="N35" s="669"/>
      <c r="O35" s="669"/>
      <c r="P35" s="669"/>
      <c r="Q35" s="669"/>
      <c r="R35" s="669"/>
      <c r="S35" s="669"/>
      <c r="T35" s="669"/>
      <c r="U35" s="669"/>
      <c r="V35" s="669"/>
      <c r="W35" s="669"/>
      <c r="X35" s="669"/>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69"/>
      <c r="AW35" s="669"/>
      <c r="AX35" s="671"/>
    </row>
    <row r="36" spans="3:50" ht="16.5" customHeight="1" x14ac:dyDescent="0.25">
      <c r="C36" s="533"/>
      <c r="D36" s="669"/>
      <c r="E36" s="669"/>
      <c r="F36" s="670"/>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71"/>
    </row>
    <row r="37" spans="3:50" ht="16.5" customHeight="1" x14ac:dyDescent="0.25">
      <c r="C37" s="533"/>
      <c r="D37" s="669"/>
      <c r="E37" s="669"/>
      <c r="F37" s="670"/>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69"/>
      <c r="AK37" s="669"/>
      <c r="AL37" s="669"/>
      <c r="AM37" s="669"/>
      <c r="AN37" s="669"/>
      <c r="AO37" s="669"/>
      <c r="AP37" s="669"/>
      <c r="AQ37" s="669"/>
      <c r="AR37" s="669"/>
      <c r="AS37" s="669"/>
      <c r="AT37" s="669"/>
      <c r="AU37" s="669"/>
      <c r="AV37" s="669"/>
      <c r="AW37" s="669"/>
      <c r="AX37" s="671"/>
    </row>
    <row r="38" spans="3:50" ht="16.5" customHeight="1" x14ac:dyDescent="0.25">
      <c r="C38" s="533"/>
      <c r="D38" s="669"/>
      <c r="E38" s="669"/>
      <c r="F38" s="670"/>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U38" s="669"/>
      <c r="AV38" s="669"/>
      <c r="AW38" s="669"/>
      <c r="AX38" s="671"/>
    </row>
    <row r="39" spans="3:50" ht="16.5" customHeight="1" x14ac:dyDescent="0.25">
      <c r="C39" s="533"/>
      <c r="D39" s="669"/>
      <c r="E39" s="669"/>
      <c r="F39" s="670"/>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71"/>
    </row>
    <row r="40" spans="3:50" ht="16.5" customHeight="1" x14ac:dyDescent="0.25">
      <c r="C40" s="533"/>
      <c r="D40" s="669"/>
      <c r="E40" s="669"/>
      <c r="F40" s="670"/>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s="671"/>
    </row>
    <row r="41" spans="3:50" ht="16.5" customHeight="1" x14ac:dyDescent="0.25">
      <c r="C41" s="533"/>
      <c r="D41" s="669"/>
      <c r="E41" s="669"/>
      <c r="F41" s="670"/>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669"/>
      <c r="AW41" s="669"/>
      <c r="AX41" s="671"/>
    </row>
    <row r="42" spans="3:50" ht="16.5" customHeight="1" x14ac:dyDescent="0.25">
      <c r="C42" s="533"/>
      <c r="D42" s="669"/>
      <c r="E42" s="669"/>
      <c r="F42" s="670"/>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71"/>
    </row>
    <row r="43" spans="3:50" ht="16.5" customHeight="1" x14ac:dyDescent="0.25">
      <c r="C43" s="533"/>
      <c r="D43" s="669"/>
      <c r="E43" s="669"/>
      <c r="F43" s="670"/>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71"/>
    </row>
    <row r="44" spans="3:50" ht="16.5" customHeight="1" x14ac:dyDescent="0.25">
      <c r="C44" s="533"/>
      <c r="D44" s="669"/>
      <c r="E44" s="669"/>
      <c r="F44" s="670"/>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71"/>
    </row>
    <row r="45" spans="3:50" ht="16.5" customHeight="1" x14ac:dyDescent="0.25">
      <c r="C45" s="533"/>
      <c r="D45" s="669"/>
      <c r="E45" s="669"/>
      <c r="F45" s="670"/>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71"/>
    </row>
    <row r="46" spans="3:50" ht="16.5" customHeight="1" x14ac:dyDescent="0.25">
      <c r="C46" s="533"/>
      <c r="D46" s="669"/>
      <c r="E46" s="669"/>
      <c r="F46" s="670"/>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71"/>
    </row>
    <row r="47" spans="3:50" ht="16.5" customHeight="1" x14ac:dyDescent="0.25">
      <c r="C47" s="533"/>
      <c r="D47" s="669"/>
      <c r="E47" s="669"/>
      <c r="F47" s="670"/>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71"/>
    </row>
    <row r="48" spans="3:50" ht="12.6" customHeight="1" thickBot="1" x14ac:dyDescent="0.3">
      <c r="C48" s="537"/>
      <c r="D48" s="664"/>
      <c r="E48" s="664"/>
      <c r="F48" s="665"/>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c r="AI48" s="664"/>
      <c r="AJ48" s="664"/>
      <c r="AK48" s="664"/>
      <c r="AL48" s="664"/>
      <c r="AM48" s="664"/>
      <c r="AN48" s="664"/>
      <c r="AO48" s="664"/>
      <c r="AP48" s="664"/>
      <c r="AQ48" s="664"/>
      <c r="AR48" s="664"/>
      <c r="AS48" s="664"/>
      <c r="AT48" s="664"/>
      <c r="AU48" s="664"/>
      <c r="AV48" s="664"/>
      <c r="AW48" s="664"/>
      <c r="AX48" s="666"/>
    </row>
    <row r="49" spans="4:50" hidden="1" x14ac:dyDescent="0.25">
      <c r="D49" s="667"/>
      <c r="E49" s="667"/>
      <c r="F49" s="668"/>
      <c r="G49" s="667"/>
      <c r="H49" s="667"/>
      <c r="I49" s="667"/>
      <c r="J49" s="667"/>
      <c r="K49" s="667"/>
      <c r="L49" s="667"/>
      <c r="M49" s="667"/>
      <c r="N49" s="667"/>
      <c r="O49" s="667"/>
      <c r="P49" s="667"/>
      <c r="Q49" s="667"/>
      <c r="R49" s="667"/>
      <c r="S49" s="667"/>
      <c r="T49" s="667"/>
      <c r="U49" s="667"/>
      <c r="V49" s="667"/>
      <c r="W49" s="667"/>
      <c r="X49" s="667"/>
      <c r="Y49" s="667"/>
      <c r="Z49" s="667"/>
      <c r="AA49" s="667"/>
      <c r="AB49" s="667"/>
      <c r="AC49" s="667"/>
      <c r="AD49" s="667"/>
      <c r="AE49" s="667"/>
      <c r="AF49" s="667"/>
      <c r="AG49" s="667"/>
      <c r="AH49" s="667"/>
      <c r="AI49" s="667"/>
      <c r="AJ49" s="667"/>
      <c r="AK49" s="667"/>
      <c r="AL49" s="667"/>
      <c r="AM49" s="667"/>
      <c r="AN49" s="667"/>
      <c r="AO49" s="667"/>
      <c r="AP49" s="667"/>
      <c r="AQ49" s="667"/>
      <c r="AR49" s="667"/>
      <c r="AS49" s="667"/>
      <c r="AT49" s="667"/>
      <c r="AU49" s="667"/>
      <c r="AV49" s="667"/>
      <c r="AW49" s="667"/>
      <c r="AX49" s="667"/>
    </row>
    <row r="50" spans="4:50" hidden="1" x14ac:dyDescent="0.25"/>
  </sheetData>
  <sheetProtection sheet="1"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 right="0" top="0" bottom="0" header="0" footer="0"/>
      <printOptions horizontalCentered="1"/>
      <pageSetup paperSize="9" scale="90" firstPageNumber="0" orientation="landscape" horizontalDpi="300" verticalDpi="300"/>
      <headerFooter alignWithMargins="0">
        <oddFooter>&amp;C&amp;8UNSD/UNEP Questionnaire 2008 on Environment Statistics - Waste Section - p.&amp;P</oddFooter>
      </headerFooter>
    </customSheetView>
  </customSheetViews>
  <mergeCells count="35">
    <mergeCell ref="C1:E1"/>
    <mergeCell ref="C4:AU4"/>
    <mergeCell ref="D19:AU19"/>
    <mergeCell ref="D20:AW20"/>
    <mergeCell ref="D30:AX30"/>
    <mergeCell ref="D43:AX43"/>
    <mergeCell ref="D36:AX36"/>
    <mergeCell ref="D37:AX37"/>
    <mergeCell ref="D38:AX38"/>
    <mergeCell ref="D39:AX39"/>
    <mergeCell ref="D40:AX40"/>
    <mergeCell ref="D41:AX41"/>
    <mergeCell ref="D42:AX42"/>
    <mergeCell ref="D32:AX32"/>
    <mergeCell ref="D33:AX33"/>
    <mergeCell ref="D34:AX34"/>
    <mergeCell ref="D35:AX35"/>
    <mergeCell ref="BB1:CM1"/>
    <mergeCell ref="D31:AX31"/>
    <mergeCell ref="D29:AX29"/>
    <mergeCell ref="M3:AB3"/>
    <mergeCell ref="BK5:BL5"/>
    <mergeCell ref="D27:AX27"/>
    <mergeCell ref="D26:AX26"/>
    <mergeCell ref="D22:AU22"/>
    <mergeCell ref="AZ7:CK7"/>
    <mergeCell ref="D28:AX28"/>
    <mergeCell ref="D21:AW21"/>
    <mergeCell ref="BE5:BF5"/>
    <mergeCell ref="D48:AX48"/>
    <mergeCell ref="D49:AX49"/>
    <mergeCell ref="D44:AX44"/>
    <mergeCell ref="D45:AX45"/>
    <mergeCell ref="D46:AX46"/>
    <mergeCell ref="D47:AX47"/>
  </mergeCells>
  <phoneticPr fontId="18" type="noConversion"/>
  <conditionalFormatting sqref="BE9:CS16">
    <cfRule type="containsText" dxfId="28" priority="1" operator="containsText" text="&gt;">
      <formula>NOT(ISERROR(SEARCH("&gt;",BE9)))</formula>
    </cfRule>
  </conditionalFormatting>
  <printOptions horizontalCentered="1"/>
  <pageMargins left="0.74791666666666701" right="0.85" top="0.98402777777777795" bottom="0.98402777777777795" header="0.51180555555555596" footer="0.51180555555555596"/>
  <pageSetup paperSize="17" scale="87" firstPageNumber="10" fitToHeight="0" orientation="landscape" r:id="rId1"/>
  <headerFooter alignWithMargins="0">
    <oddFooter>&amp;CUNSD/United Nations Environment Programme Questionnaire 2020 on Environment Statistics - Waste Section p. &amp;P</oddFooter>
  </headerFooter>
  <rowBreaks count="1" manualBreakCount="1">
    <brk id="22" max="16383"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U59"/>
  <sheetViews>
    <sheetView showGridLines="0" topLeftCell="C1" zoomScale="90" zoomScaleNormal="90" zoomScaleSheetLayoutView="70" zoomScalePageLayoutView="70" workbookViewId="0">
      <selection activeCell="D3" sqref="D3"/>
    </sheetView>
  </sheetViews>
  <sheetFormatPr defaultColWidth="8.6640625" defaultRowHeight="13.2" x14ac:dyDescent="0.25"/>
  <cols>
    <col min="1" max="1" width="4.109375" style="264" hidden="1" customWidth="1"/>
    <col min="2" max="2" width="4.6640625" style="264" hidden="1" customWidth="1"/>
    <col min="3" max="3" width="8.5546875" customWidth="1"/>
    <col min="4" max="4" width="31.6640625" customWidth="1"/>
    <col min="5" max="5" width="8.44140625" customWidth="1"/>
    <col min="6" max="6" width="6.5546875" style="74" customWidth="1"/>
    <col min="7" max="7" width="1.44140625" style="86" customWidth="1"/>
    <col min="8" max="8" width="6.5546875" style="74" customWidth="1"/>
    <col min="9" max="9" width="1.44140625" style="86" customWidth="1"/>
    <col min="10" max="10" width="6.5546875" style="74" customWidth="1"/>
    <col min="11" max="11" width="1.44140625" style="86" customWidth="1"/>
    <col min="12" max="12" width="6.5546875" style="74" customWidth="1"/>
    <col min="13" max="13" width="1.44140625" style="86" customWidth="1"/>
    <col min="14" max="14" width="6.5546875" style="74" customWidth="1"/>
    <col min="15" max="15" width="1.44140625" style="86" customWidth="1"/>
    <col min="16" max="16" width="6.44140625" style="74" customWidth="1"/>
    <col min="17" max="17" width="1.44140625" style="86" customWidth="1"/>
    <col min="18" max="18" width="6.5546875" style="74" customWidth="1"/>
    <col min="19" max="19" width="1.44140625" style="86" customWidth="1"/>
    <col min="20" max="20" width="6.5546875" style="74" customWidth="1"/>
    <col min="21" max="21" width="1.44140625" style="86" customWidth="1"/>
    <col min="22" max="22" width="6.5546875" style="74" customWidth="1"/>
    <col min="23" max="23" width="1.44140625" style="86" customWidth="1"/>
    <col min="24" max="24" width="6.5546875" style="74" customWidth="1"/>
    <col min="25" max="25" width="1.44140625" style="86" customWidth="1"/>
    <col min="26" max="26" width="6.5546875" style="74" customWidth="1"/>
    <col min="27" max="27" width="1.44140625" style="389" customWidth="1"/>
    <col min="28" max="28" width="6.5546875" style="74" customWidth="1"/>
    <col min="29" max="29" width="1.44140625" style="389" customWidth="1"/>
    <col min="30" max="30" width="6.5546875" style="74" customWidth="1"/>
    <col min="31" max="31" width="1.44140625" style="389" customWidth="1"/>
    <col min="32" max="32" width="6.5546875" style="74" customWidth="1"/>
    <col min="33" max="33" width="1.44140625" style="389" customWidth="1"/>
    <col min="34" max="34" width="6.5546875" style="74" customWidth="1"/>
    <col min="35" max="35" width="1.44140625" style="389" customWidth="1"/>
    <col min="36" max="36" width="6.5546875" style="86" customWidth="1"/>
    <col min="37" max="37" width="1.44140625" style="389" customWidth="1"/>
    <col min="38" max="38" width="6.5546875" style="86" customWidth="1"/>
    <col min="39" max="39" width="1.44140625" style="389" customWidth="1"/>
    <col min="40" max="40" width="6.5546875" style="74" customWidth="1"/>
    <col min="41" max="41" width="1.44140625" style="389" customWidth="1"/>
    <col min="42" max="42" width="6.5546875" style="74" customWidth="1"/>
    <col min="43" max="43" width="1.44140625" style="389" customWidth="1"/>
    <col min="44" max="44" width="6.5546875" style="86" customWidth="1"/>
    <col min="45" max="45" width="1.44140625" style="389" customWidth="1"/>
    <col min="46" max="46" width="6.5546875" style="86" customWidth="1"/>
    <col min="47" max="47" width="1.44140625" style="389" customWidth="1"/>
    <col min="48" max="48" width="6.5546875" style="86" customWidth="1"/>
    <col min="49" max="49" width="1.44140625" style="389" customWidth="1"/>
    <col min="50" max="50" width="0.33203125" style="86" customWidth="1"/>
    <col min="51" max="51" width="3.44140625" customWidth="1"/>
    <col min="52" max="52" width="5.44140625" style="168" customWidth="1"/>
    <col min="53" max="53" width="42.44140625" style="168" customWidth="1"/>
    <col min="54" max="54" width="8" style="168" customWidth="1"/>
    <col min="55" max="55" width="6.44140625" style="168" customWidth="1"/>
    <col min="56" max="56" width="1.44140625" style="168" customWidth="1"/>
    <col min="57" max="57" width="6.44140625" style="168" customWidth="1"/>
    <col min="58" max="58" width="1.44140625" style="168" customWidth="1"/>
    <col min="59" max="59" width="5.5546875" style="213" customWidth="1"/>
    <col min="60" max="60" width="1.44140625" style="198" customWidth="1"/>
    <col min="61" max="61" width="5.5546875" style="213" customWidth="1"/>
    <col min="62" max="62" width="1.44140625" style="198" customWidth="1"/>
    <col min="63" max="63" width="5.5546875" style="213" customWidth="1"/>
    <col min="64" max="64" width="1.44140625" style="198" customWidth="1"/>
    <col min="65" max="65" width="5.5546875" style="213" customWidth="1"/>
    <col min="66" max="66" width="1.44140625" style="198" customWidth="1"/>
    <col min="67" max="67" width="5.5546875" style="213" customWidth="1"/>
    <col min="68" max="68" width="1.44140625" style="198" customWidth="1"/>
    <col min="69" max="69" width="5.5546875" style="213" customWidth="1"/>
    <col min="70" max="70" width="1.44140625" style="198" customWidth="1"/>
    <col min="71" max="71" width="5.5546875" style="213" customWidth="1"/>
    <col min="72" max="72" width="1.44140625" style="198" customWidth="1"/>
    <col min="73" max="73" width="5.5546875" style="213" customWidth="1"/>
    <col min="74" max="74" width="1.44140625" style="198" customWidth="1"/>
    <col min="75" max="75" width="5.5546875" style="213" customWidth="1"/>
    <col min="76" max="76" width="1.44140625" style="198" customWidth="1"/>
    <col min="77" max="77" width="5.5546875" style="213" customWidth="1"/>
    <col min="78" max="78" width="1.44140625" style="198" customWidth="1"/>
    <col min="79" max="79" width="5.5546875" style="213" customWidth="1"/>
    <col min="80" max="80" width="1.44140625" style="198" customWidth="1"/>
    <col min="81" max="81" width="5.5546875" style="213" customWidth="1"/>
    <col min="82" max="82" width="1.44140625" style="198" customWidth="1"/>
    <col min="83" max="83" width="5.5546875" style="213" customWidth="1"/>
    <col min="84" max="84" width="1.44140625" style="198" customWidth="1"/>
    <col min="85" max="85" width="5.5546875" style="213" customWidth="1"/>
    <col min="86" max="86" width="1.44140625" style="198" customWidth="1"/>
    <col min="87" max="87" width="5.5546875" style="213" customWidth="1"/>
    <col min="88" max="88" width="1.44140625" style="198" customWidth="1"/>
    <col min="89" max="89" width="5.5546875" style="168" customWidth="1"/>
    <col min="90" max="90" width="1.44140625" style="168" customWidth="1"/>
    <col min="91" max="91" width="5.5546875" style="168" customWidth="1"/>
    <col min="92" max="92" width="1.44140625" style="168" customWidth="1"/>
    <col min="93" max="93" width="5.5546875" style="213" customWidth="1"/>
    <col min="94" max="94" width="1.44140625" style="198" customWidth="1"/>
    <col min="95" max="95" width="5.5546875" style="168" customWidth="1"/>
    <col min="96" max="96" width="1.44140625" style="168" customWidth="1"/>
    <col min="97" max="97" width="5.5546875" style="168" customWidth="1"/>
    <col min="98" max="98" width="1.44140625" style="168" customWidth="1"/>
  </cols>
  <sheetData>
    <row r="1" spans="1:99" ht="16.5" customHeight="1" x14ac:dyDescent="0.3">
      <c r="B1" s="264">
        <v>0</v>
      </c>
      <c r="C1" s="686" t="s">
        <v>3</v>
      </c>
      <c r="D1" s="686"/>
      <c r="E1" s="686"/>
      <c r="F1" s="75"/>
      <c r="G1" s="81"/>
      <c r="H1" s="75"/>
      <c r="I1" s="81"/>
      <c r="J1" s="75"/>
      <c r="K1" s="81"/>
      <c r="L1" s="75"/>
      <c r="M1" s="81"/>
      <c r="N1" s="75"/>
      <c r="O1" s="81"/>
      <c r="P1" s="75"/>
      <c r="Q1" s="81"/>
      <c r="R1" s="75"/>
      <c r="S1" s="81"/>
      <c r="T1" s="75"/>
      <c r="U1" s="81"/>
      <c r="V1" s="75"/>
      <c r="W1" s="81"/>
      <c r="X1" s="75"/>
      <c r="Y1" s="81"/>
      <c r="Z1" s="75"/>
      <c r="AA1" s="386"/>
      <c r="AB1" s="75"/>
      <c r="AC1" s="386"/>
      <c r="AD1" s="75"/>
      <c r="AE1" s="386"/>
      <c r="AF1" s="75"/>
      <c r="AG1" s="386"/>
      <c r="AH1" s="75"/>
      <c r="AI1" s="386"/>
      <c r="AJ1" s="81"/>
      <c r="AK1" s="386"/>
      <c r="AL1" s="81"/>
      <c r="AM1" s="386"/>
      <c r="AN1" s="75"/>
      <c r="AO1" s="391"/>
      <c r="AP1" s="75"/>
      <c r="AQ1" s="391"/>
      <c r="AR1" s="87"/>
      <c r="AS1" s="391"/>
      <c r="AT1" s="87"/>
      <c r="AU1" s="391"/>
      <c r="AV1" s="87"/>
      <c r="AW1" s="391"/>
      <c r="AX1" s="87"/>
      <c r="AZ1" s="269" t="s">
        <v>200</v>
      </c>
      <c r="BG1" s="196"/>
      <c r="BH1" s="197"/>
      <c r="BI1" s="196"/>
      <c r="BJ1" s="197"/>
      <c r="BK1" s="196"/>
      <c r="BL1" s="197"/>
      <c r="BM1" s="196"/>
      <c r="BN1" s="197"/>
      <c r="BO1" s="196"/>
      <c r="BP1" s="197"/>
      <c r="BQ1" s="196"/>
      <c r="BR1" s="197"/>
      <c r="BS1" s="196"/>
      <c r="BT1" s="197"/>
      <c r="BU1" s="196"/>
      <c r="BV1" s="197"/>
      <c r="BW1" s="196"/>
      <c r="BX1" s="197"/>
      <c r="BY1" s="196"/>
      <c r="BZ1" s="197"/>
      <c r="CA1" s="196"/>
      <c r="CB1" s="197"/>
      <c r="CC1" s="196"/>
      <c r="CD1" s="197"/>
      <c r="CE1" s="196"/>
      <c r="CF1" s="197"/>
      <c r="CG1" s="196"/>
      <c r="CI1" s="196"/>
      <c r="CO1" s="196"/>
    </row>
    <row r="2" spans="1:99" x14ac:dyDescent="0.25">
      <c r="C2" s="33"/>
      <c r="D2" s="35"/>
      <c r="E2" s="35"/>
      <c r="F2" s="76"/>
      <c r="G2" s="82"/>
      <c r="H2" s="76"/>
      <c r="I2" s="82"/>
      <c r="J2" s="76"/>
      <c r="K2" s="82"/>
      <c r="L2" s="76"/>
      <c r="M2" s="82"/>
      <c r="N2" s="76"/>
      <c r="O2" s="82"/>
      <c r="P2" s="76"/>
      <c r="Q2" s="82"/>
      <c r="R2" s="76"/>
      <c r="S2" s="82"/>
      <c r="T2" s="76"/>
      <c r="U2" s="82"/>
      <c r="V2" s="76"/>
      <c r="W2" s="82"/>
      <c r="X2" s="76"/>
      <c r="Y2" s="82"/>
      <c r="Z2" s="76"/>
      <c r="AA2" s="387"/>
      <c r="AB2" s="76"/>
      <c r="AC2" s="387"/>
      <c r="AD2" s="76"/>
      <c r="AE2" s="387"/>
      <c r="AF2" s="76"/>
      <c r="AG2" s="387"/>
      <c r="AH2" s="76"/>
      <c r="AI2" s="387"/>
      <c r="AJ2" s="82"/>
      <c r="AK2" s="387"/>
      <c r="AL2" s="82"/>
      <c r="AM2" s="387"/>
      <c r="AN2" s="76"/>
      <c r="AO2" s="387"/>
      <c r="AP2" s="76"/>
      <c r="AQ2" s="387"/>
      <c r="AR2" s="82"/>
      <c r="AS2" s="387"/>
      <c r="AT2" s="82"/>
      <c r="AU2" s="387"/>
      <c r="AV2" s="82"/>
      <c r="AW2" s="387"/>
      <c r="AX2" s="82"/>
      <c r="BG2" s="199"/>
      <c r="BH2" s="200"/>
      <c r="BI2" s="199"/>
      <c r="BJ2" s="200"/>
      <c r="BK2" s="199"/>
      <c r="BL2" s="200"/>
      <c r="BM2" s="199"/>
      <c r="BN2" s="200"/>
      <c r="BO2" s="199"/>
      <c r="BP2" s="200"/>
      <c r="BQ2" s="199"/>
      <c r="BR2" s="200"/>
      <c r="BS2" s="199"/>
      <c r="BT2" s="200"/>
      <c r="BU2" s="199"/>
      <c r="BV2" s="200"/>
      <c r="BW2" s="199"/>
      <c r="BX2" s="200"/>
      <c r="BY2" s="199"/>
      <c r="BZ2" s="200"/>
      <c r="CA2" s="199"/>
      <c r="CB2" s="200"/>
      <c r="CC2" s="199"/>
      <c r="CD2" s="200"/>
      <c r="CE2" s="199"/>
      <c r="CF2" s="200"/>
      <c r="CG2" s="199"/>
      <c r="CH2" s="200"/>
      <c r="CI2" s="199"/>
      <c r="CJ2" s="200"/>
      <c r="CO2" s="199"/>
      <c r="CP2" s="200"/>
    </row>
    <row r="3" spans="1:99" s="2" customFormat="1" ht="17.25" customHeight="1" x14ac:dyDescent="0.25">
      <c r="A3" s="264"/>
      <c r="B3" s="264">
        <v>438</v>
      </c>
      <c r="C3" s="144" t="s">
        <v>202</v>
      </c>
      <c r="D3" s="352" t="s">
        <v>203</v>
      </c>
      <c r="E3" s="621"/>
      <c r="F3" s="45"/>
      <c r="G3" s="144" t="s">
        <v>204</v>
      </c>
      <c r="H3" s="145"/>
      <c r="I3" s="146"/>
      <c r="J3" s="145"/>
      <c r="K3" s="147"/>
      <c r="L3" s="145"/>
      <c r="M3" s="673" t="s">
        <v>205</v>
      </c>
      <c r="N3" s="673"/>
      <c r="O3" s="673"/>
      <c r="P3" s="673"/>
      <c r="Q3" s="673"/>
      <c r="R3" s="673"/>
      <c r="S3" s="673"/>
      <c r="T3" s="673"/>
      <c r="U3" s="673"/>
      <c r="V3" s="673"/>
      <c r="W3" s="673"/>
      <c r="X3" s="673"/>
      <c r="Y3" s="673"/>
      <c r="Z3" s="673"/>
      <c r="AA3" s="673"/>
      <c r="AB3" s="673"/>
      <c r="AX3" s="109"/>
      <c r="AY3" s="3"/>
      <c r="AZ3" s="338" t="s">
        <v>201</v>
      </c>
      <c r="BA3" s="340"/>
      <c r="BB3" s="184"/>
      <c r="BC3" s="185"/>
      <c r="BD3" s="185"/>
      <c r="BE3" s="185"/>
      <c r="BF3" s="185"/>
      <c r="BG3" s="185"/>
      <c r="BH3" s="170"/>
      <c r="BI3" s="170"/>
      <c r="BJ3" s="170"/>
      <c r="BK3" s="170"/>
      <c r="BL3" s="170"/>
      <c r="BM3" s="185"/>
      <c r="BN3" s="170"/>
      <c r="BO3" s="170"/>
      <c r="BP3" s="170"/>
      <c r="BQ3" s="170"/>
      <c r="BR3" s="170"/>
      <c r="BS3" s="170"/>
      <c r="BT3" s="184"/>
      <c r="BU3" s="185"/>
      <c r="BV3" s="185"/>
      <c r="BW3" s="185"/>
      <c r="BX3" s="185"/>
      <c r="BY3" s="185"/>
      <c r="BZ3" s="185"/>
      <c r="CA3" s="184"/>
      <c r="CB3" s="184"/>
      <c r="CC3" s="184"/>
      <c r="CD3" s="185"/>
      <c r="CE3" s="185"/>
      <c r="CF3" s="185"/>
      <c r="CG3" s="185"/>
      <c r="CH3" s="185"/>
      <c r="CI3" s="185"/>
      <c r="CJ3" s="185"/>
      <c r="CK3" s="185"/>
      <c r="CL3" s="183"/>
      <c r="CM3" s="183"/>
      <c r="CN3" s="183"/>
      <c r="CO3" s="185"/>
      <c r="CP3" s="185"/>
      <c r="CQ3" s="185"/>
      <c r="CR3" s="183"/>
      <c r="CS3" s="183"/>
      <c r="CT3" s="183"/>
    </row>
    <row r="4" spans="1:99" s="2" customFormat="1" ht="3.75" customHeight="1" x14ac:dyDescent="0.25">
      <c r="A4" s="264"/>
      <c r="B4" s="264"/>
      <c r="C4" s="284"/>
      <c r="D4" s="285"/>
      <c r="E4" s="286"/>
      <c r="F4" s="45"/>
      <c r="G4" s="148"/>
      <c r="H4" s="149"/>
      <c r="I4" s="148"/>
      <c r="J4" s="149"/>
      <c r="K4" s="148"/>
      <c r="L4" s="149"/>
      <c r="M4" s="148"/>
      <c r="N4" s="149"/>
      <c r="O4" s="148"/>
      <c r="P4" s="149"/>
      <c r="Q4" s="148"/>
      <c r="R4" s="149"/>
      <c r="S4" s="148"/>
      <c r="T4" s="149"/>
      <c r="U4" s="148"/>
      <c r="V4" s="45"/>
      <c r="W4" s="148"/>
      <c r="X4" s="45"/>
      <c r="Y4" s="148"/>
      <c r="Z4" s="45"/>
      <c r="AA4" s="119"/>
      <c r="AB4" s="284"/>
      <c r="AC4" s="148"/>
      <c r="AD4" s="45"/>
      <c r="AE4" s="148"/>
      <c r="AF4" s="149"/>
      <c r="AG4" s="148"/>
      <c r="AH4" s="45"/>
      <c r="AI4" s="148"/>
      <c r="AJ4" s="45"/>
      <c r="AK4" s="148"/>
      <c r="AL4" s="45"/>
      <c r="AM4" s="148"/>
      <c r="AN4" s="125"/>
      <c r="AO4" s="8"/>
      <c r="AP4"/>
      <c r="AQ4" s="8"/>
      <c r="AR4"/>
      <c r="AS4" s="8"/>
      <c r="AT4"/>
      <c r="AU4" s="8"/>
      <c r="AV4"/>
      <c r="AW4" s="8"/>
      <c r="AX4" s="109"/>
      <c r="AY4" s="3"/>
      <c r="AZ4" s="338"/>
      <c r="BA4" s="340"/>
      <c r="BB4" s="184"/>
      <c r="BC4" s="185"/>
      <c r="BD4" s="185"/>
      <c r="BE4" s="185"/>
      <c r="BF4" s="185"/>
      <c r="BG4" s="185"/>
      <c r="BH4" s="170"/>
      <c r="BI4" s="170"/>
      <c r="BJ4" s="170"/>
      <c r="BK4" s="170"/>
      <c r="BL4" s="170"/>
      <c r="BM4" s="185"/>
      <c r="BN4" s="170"/>
      <c r="BO4" s="170"/>
      <c r="BP4" s="170"/>
      <c r="BQ4" s="170"/>
      <c r="BR4" s="170"/>
      <c r="BS4" s="170"/>
      <c r="BT4" s="184"/>
      <c r="BU4" s="185"/>
      <c r="BV4" s="185"/>
      <c r="BW4" s="185"/>
      <c r="BX4" s="185"/>
      <c r="BY4" s="185"/>
      <c r="BZ4" s="185"/>
      <c r="CA4" s="184"/>
      <c r="CB4" s="184"/>
      <c r="CC4" s="184"/>
      <c r="CD4" s="185"/>
      <c r="CE4" s="185"/>
      <c r="CF4" s="185"/>
      <c r="CG4" s="185"/>
      <c r="CH4" s="185"/>
      <c r="CI4" s="185"/>
      <c r="CJ4" s="185"/>
      <c r="CK4" s="185"/>
      <c r="CL4" s="183"/>
      <c r="CM4" s="183"/>
      <c r="CN4" s="183"/>
      <c r="CO4" s="185"/>
      <c r="CP4" s="185"/>
      <c r="CQ4" s="185"/>
      <c r="CR4" s="183"/>
      <c r="CS4" s="183"/>
      <c r="CT4" s="183"/>
    </row>
    <row r="5" spans="1:99" ht="4.5" customHeight="1" x14ac:dyDescent="0.25">
      <c r="C5" s="13"/>
      <c r="D5" s="13"/>
      <c r="E5" s="13"/>
      <c r="F5" s="78"/>
      <c r="G5" s="83"/>
      <c r="H5" s="78"/>
      <c r="I5" s="83"/>
      <c r="J5" s="78"/>
      <c r="K5" s="83"/>
      <c r="L5" s="78"/>
      <c r="M5" s="83"/>
      <c r="N5" s="78"/>
      <c r="O5" s="83"/>
      <c r="P5" s="78"/>
      <c r="Q5" s="83"/>
      <c r="R5" s="78"/>
      <c r="S5" s="83"/>
      <c r="T5" s="78"/>
      <c r="U5" s="83"/>
      <c r="V5" s="78"/>
      <c r="W5" s="83"/>
      <c r="X5" s="78"/>
      <c r="Y5" s="83"/>
      <c r="Z5" s="78"/>
      <c r="AA5" s="388"/>
      <c r="AB5" s="78"/>
      <c r="AC5" s="388"/>
      <c r="AD5" s="78"/>
      <c r="AE5" s="388"/>
      <c r="AF5" s="78"/>
      <c r="AG5" s="388"/>
      <c r="AH5" s="78"/>
      <c r="AI5" s="388"/>
      <c r="AJ5" s="83"/>
      <c r="AK5" s="388"/>
      <c r="AL5" s="83"/>
      <c r="AM5" s="388"/>
      <c r="AN5" s="78"/>
      <c r="AO5" s="388"/>
      <c r="AP5" s="78"/>
      <c r="AQ5" s="388"/>
      <c r="AR5" s="83"/>
      <c r="AS5" s="388"/>
      <c r="AT5" s="83"/>
      <c r="AU5" s="388"/>
      <c r="AV5" s="83"/>
      <c r="AW5" s="388"/>
      <c r="AX5" s="83"/>
      <c r="AY5" s="3"/>
      <c r="AZ5" s="338"/>
      <c r="BA5" s="338"/>
      <c r="BG5" s="205"/>
      <c r="BH5" s="206"/>
      <c r="BI5" s="205"/>
      <c r="BJ5" s="206"/>
      <c r="BK5" s="205"/>
      <c r="BL5" s="206"/>
      <c r="BM5" s="205"/>
      <c r="BN5" s="206"/>
      <c r="BO5" s="205"/>
      <c r="BP5" s="206"/>
      <c r="BQ5" s="205"/>
      <c r="BR5" s="206"/>
      <c r="BS5" s="205"/>
      <c r="BT5" s="206"/>
      <c r="BU5" s="205"/>
      <c r="BV5" s="206"/>
      <c r="BW5" s="205"/>
      <c r="BX5" s="206"/>
      <c r="BY5" s="205"/>
      <c r="BZ5" s="206"/>
      <c r="CA5" s="205"/>
      <c r="CB5" s="206"/>
      <c r="CC5" s="205"/>
      <c r="CD5" s="206"/>
      <c r="CE5" s="205"/>
      <c r="CF5" s="206"/>
      <c r="CG5" s="205"/>
      <c r="CH5" s="206"/>
      <c r="CI5" s="205"/>
      <c r="CJ5" s="206"/>
      <c r="CK5" s="183"/>
      <c r="CL5" s="183"/>
      <c r="CM5" s="183"/>
      <c r="CN5" s="183"/>
      <c r="CO5" s="205"/>
      <c r="CP5" s="206"/>
      <c r="CQ5" s="183"/>
      <c r="CR5" s="183"/>
      <c r="CS5" s="183"/>
      <c r="CT5" s="183"/>
      <c r="CU5" s="2"/>
    </row>
    <row r="6" spans="1:99" ht="18.75" customHeight="1" x14ac:dyDescent="0.3">
      <c r="B6" s="275">
        <v>165</v>
      </c>
      <c r="C6" s="696" t="s">
        <v>63</v>
      </c>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6"/>
      <c r="AN6" s="696"/>
      <c r="AO6" s="696"/>
      <c r="AP6" s="696"/>
      <c r="AQ6" s="696"/>
      <c r="AR6" s="124"/>
      <c r="AS6" s="392"/>
      <c r="AT6" s="124"/>
      <c r="AU6" s="392"/>
      <c r="AV6" s="124"/>
      <c r="AW6" s="392"/>
      <c r="AX6" s="1"/>
      <c r="AZ6" s="341" t="s">
        <v>206</v>
      </c>
      <c r="BA6" s="33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O6" s="168"/>
      <c r="CP6" s="168"/>
    </row>
    <row r="7" spans="1:99" ht="14.25" customHeight="1" x14ac:dyDescent="0.3">
      <c r="F7" s="152" t="s">
        <v>247</v>
      </c>
      <c r="G7" s="112"/>
      <c r="H7" s="95"/>
      <c r="I7" s="112"/>
      <c r="J7" s="95"/>
      <c r="K7" s="112"/>
      <c r="L7" s="95"/>
      <c r="M7" s="112"/>
      <c r="N7" s="95"/>
      <c r="O7" s="112"/>
      <c r="P7" s="95"/>
      <c r="Q7" s="112"/>
      <c r="R7" s="95"/>
      <c r="S7" s="112"/>
      <c r="T7" s="95"/>
      <c r="U7" s="112"/>
      <c r="V7" s="95"/>
      <c r="W7" s="112"/>
      <c r="Y7" s="151"/>
      <c r="Z7" s="404"/>
      <c r="AA7" s="151"/>
      <c r="AB7" s="44"/>
      <c r="AC7" s="151"/>
      <c r="AD7" s="44"/>
      <c r="AE7" s="151"/>
      <c r="AF7" s="365"/>
      <c r="AG7" s="151"/>
      <c r="AI7" s="151"/>
      <c r="AJ7" s="44"/>
      <c r="AL7" s="45"/>
      <c r="AM7" s="151"/>
      <c r="AN7" s="125"/>
      <c r="AO7" s="8"/>
      <c r="AP7"/>
      <c r="AQ7" s="385"/>
      <c r="AR7" s="251"/>
      <c r="AS7" s="385"/>
      <c r="AT7" s="251"/>
      <c r="AV7" s="251"/>
      <c r="AW7" s="385"/>
      <c r="AX7" s="110"/>
      <c r="AZ7" s="337" t="s">
        <v>227</v>
      </c>
      <c r="BA7" s="338"/>
      <c r="BD7" s="172"/>
      <c r="BE7" s="173"/>
      <c r="BF7" s="173"/>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68"/>
      <c r="CE7" s="168"/>
      <c r="CF7" s="168"/>
      <c r="CG7" s="168"/>
      <c r="CH7" s="168"/>
      <c r="CI7" s="168"/>
      <c r="CJ7" s="168"/>
      <c r="CO7" s="168"/>
      <c r="CP7" s="168"/>
    </row>
    <row r="8" spans="1:99" s="52" customFormat="1" ht="25.5" customHeight="1" x14ac:dyDescent="0.2">
      <c r="A8" s="270"/>
      <c r="B8" s="371">
        <v>2</v>
      </c>
      <c r="C8" s="594" t="s">
        <v>209</v>
      </c>
      <c r="D8" s="594" t="s">
        <v>210</v>
      </c>
      <c r="E8" s="594" t="s">
        <v>211</v>
      </c>
      <c r="F8" s="594">
        <v>2000</v>
      </c>
      <c r="G8" s="594"/>
      <c r="H8" s="594">
        <v>2001</v>
      </c>
      <c r="I8" s="594"/>
      <c r="J8" s="594">
        <v>2002</v>
      </c>
      <c r="K8" s="594"/>
      <c r="L8" s="594">
        <v>2003</v>
      </c>
      <c r="M8" s="594"/>
      <c r="N8" s="594">
        <v>2004</v>
      </c>
      <c r="O8" s="594"/>
      <c r="P8" s="594">
        <v>2005</v>
      </c>
      <c r="Q8" s="594"/>
      <c r="R8" s="594">
        <v>2006</v>
      </c>
      <c r="S8" s="594"/>
      <c r="T8" s="594">
        <v>2007</v>
      </c>
      <c r="U8" s="594"/>
      <c r="V8" s="594">
        <v>2008</v>
      </c>
      <c r="W8" s="594"/>
      <c r="X8" s="594">
        <v>2009</v>
      </c>
      <c r="Y8" s="594"/>
      <c r="Z8" s="594">
        <v>2010</v>
      </c>
      <c r="AA8" s="594"/>
      <c r="AB8" s="594">
        <v>2011</v>
      </c>
      <c r="AC8" s="594"/>
      <c r="AD8" s="594">
        <v>2012</v>
      </c>
      <c r="AE8" s="594"/>
      <c r="AF8" s="594">
        <v>2013</v>
      </c>
      <c r="AG8" s="594"/>
      <c r="AH8" s="594">
        <v>2014</v>
      </c>
      <c r="AI8" s="594"/>
      <c r="AJ8" s="594">
        <v>2015</v>
      </c>
      <c r="AK8" s="594"/>
      <c r="AL8" s="594">
        <v>2016</v>
      </c>
      <c r="AM8" s="594"/>
      <c r="AN8" s="594">
        <v>2017</v>
      </c>
      <c r="AO8" s="594"/>
      <c r="AP8" s="594">
        <v>2018</v>
      </c>
      <c r="AQ8" s="594"/>
      <c r="AR8" s="594">
        <v>2019</v>
      </c>
      <c r="AS8" s="594"/>
      <c r="AT8" s="594">
        <v>2020</v>
      </c>
      <c r="AU8" s="594"/>
      <c r="AV8" s="594">
        <v>2021</v>
      </c>
      <c r="AW8" s="595"/>
      <c r="AX8" s="160"/>
      <c r="AY8" s="73"/>
      <c r="AZ8" s="40" t="s">
        <v>209</v>
      </c>
      <c r="BA8" s="40" t="s">
        <v>210</v>
      </c>
      <c r="BB8" s="40" t="s">
        <v>211</v>
      </c>
      <c r="BC8" s="592">
        <v>2000</v>
      </c>
      <c r="BD8" s="592"/>
      <c r="BE8" s="592">
        <v>2001</v>
      </c>
      <c r="BF8" s="592"/>
      <c r="BG8" s="592">
        <v>2002</v>
      </c>
      <c r="BH8" s="592"/>
      <c r="BI8" s="592">
        <v>2003</v>
      </c>
      <c r="BJ8" s="592"/>
      <c r="BK8" s="592">
        <v>2004</v>
      </c>
      <c r="BL8" s="592"/>
      <c r="BM8" s="592">
        <v>2005</v>
      </c>
      <c r="BN8" s="592"/>
      <c r="BO8" s="592">
        <v>2006</v>
      </c>
      <c r="BP8" s="592"/>
      <c r="BQ8" s="592">
        <v>2007</v>
      </c>
      <c r="BR8" s="592"/>
      <c r="BS8" s="592">
        <v>2008</v>
      </c>
      <c r="BT8" s="592"/>
      <c r="BU8" s="592">
        <v>2009</v>
      </c>
      <c r="BV8" s="592"/>
      <c r="BW8" s="592">
        <v>2010</v>
      </c>
      <c r="BX8" s="592"/>
      <c r="BY8" s="592">
        <v>2011</v>
      </c>
      <c r="BZ8" s="592"/>
      <c r="CA8" s="592">
        <v>2012</v>
      </c>
      <c r="CB8" s="592"/>
      <c r="CC8" s="592">
        <v>2013</v>
      </c>
      <c r="CD8" s="592"/>
      <c r="CE8" s="592">
        <v>2014</v>
      </c>
      <c r="CF8" s="592"/>
      <c r="CG8" s="592">
        <v>2015</v>
      </c>
      <c r="CH8" s="592"/>
      <c r="CI8" s="592">
        <v>2016</v>
      </c>
      <c r="CJ8" s="592"/>
      <c r="CK8" s="592">
        <v>2017</v>
      </c>
      <c r="CL8" s="592"/>
      <c r="CM8" s="592">
        <v>2018</v>
      </c>
      <c r="CN8" s="592"/>
      <c r="CO8" s="592">
        <v>2019</v>
      </c>
      <c r="CP8" s="592"/>
      <c r="CQ8" s="592">
        <v>2020</v>
      </c>
      <c r="CR8" s="592"/>
      <c r="CS8" s="592">
        <v>2021</v>
      </c>
      <c r="CT8" s="592"/>
    </row>
    <row r="9" spans="1:99" s="52" customFormat="1" ht="26.25" customHeight="1" x14ac:dyDescent="0.2">
      <c r="A9" s="270"/>
      <c r="B9" s="355">
        <v>2700</v>
      </c>
      <c r="C9" s="437">
        <v>1</v>
      </c>
      <c r="D9" s="438" t="s">
        <v>248</v>
      </c>
      <c r="E9" s="432" t="s">
        <v>249</v>
      </c>
      <c r="F9" s="444"/>
      <c r="G9" s="428"/>
      <c r="H9" s="444"/>
      <c r="I9" s="428"/>
      <c r="J9" s="444"/>
      <c r="K9" s="428"/>
      <c r="L9" s="444"/>
      <c r="M9" s="428"/>
      <c r="N9" s="444"/>
      <c r="O9" s="428"/>
      <c r="P9" s="444"/>
      <c r="Q9" s="428"/>
      <c r="R9" s="444"/>
      <c r="S9" s="428"/>
      <c r="T9" s="444"/>
      <c r="U9" s="428"/>
      <c r="V9" s="444"/>
      <c r="W9" s="428"/>
      <c r="X9" s="444"/>
      <c r="Y9" s="428"/>
      <c r="Z9" s="444"/>
      <c r="AA9" s="428"/>
      <c r="AB9" s="444"/>
      <c r="AC9" s="428"/>
      <c r="AD9" s="444"/>
      <c r="AE9" s="428"/>
      <c r="AF9" s="444"/>
      <c r="AG9" s="428"/>
      <c r="AH9" s="444"/>
      <c r="AI9" s="428"/>
      <c r="AJ9" s="444"/>
      <c r="AK9" s="428"/>
      <c r="AL9" s="444"/>
      <c r="AM9" s="428"/>
      <c r="AN9" s="444"/>
      <c r="AO9" s="428"/>
      <c r="AP9" s="444"/>
      <c r="AQ9" s="428"/>
      <c r="AR9" s="444"/>
      <c r="AS9" s="428"/>
      <c r="AT9" s="444"/>
      <c r="AU9" s="428"/>
      <c r="AV9" s="444"/>
      <c r="AW9" s="428"/>
      <c r="AX9" s="165"/>
      <c r="AY9" s="73"/>
      <c r="AZ9" s="207">
        <v>1</v>
      </c>
      <c r="BA9" s="218" t="s">
        <v>248</v>
      </c>
      <c r="BB9" s="137" t="s">
        <v>249</v>
      </c>
      <c r="BC9" s="207" t="s">
        <v>214</v>
      </c>
      <c r="BD9" s="207"/>
      <c r="BE9" s="207">
        <f>H9</f>
        <v>0</v>
      </c>
      <c r="BF9" s="207"/>
      <c r="BG9" s="207">
        <f>J9</f>
        <v>0</v>
      </c>
      <c r="BH9" s="207"/>
      <c r="BI9" s="207">
        <f>L9</f>
        <v>0</v>
      </c>
      <c r="BJ9" s="207"/>
      <c r="BK9" s="207">
        <f>N9</f>
        <v>0</v>
      </c>
      <c r="BL9" s="207"/>
      <c r="BM9" s="207">
        <f>P9</f>
        <v>0</v>
      </c>
      <c r="BN9" s="207"/>
      <c r="BO9" s="207">
        <f>R9</f>
        <v>0</v>
      </c>
      <c r="BP9" s="207"/>
      <c r="BQ9" s="207">
        <f>T9</f>
        <v>0</v>
      </c>
      <c r="BR9" s="207"/>
      <c r="BS9" s="207">
        <f>V9</f>
        <v>0</v>
      </c>
      <c r="BT9" s="207"/>
      <c r="BU9" s="207">
        <f>X9</f>
        <v>0</v>
      </c>
      <c r="BV9" s="207"/>
      <c r="BW9" s="207">
        <f>Z9</f>
        <v>0</v>
      </c>
      <c r="BX9" s="207"/>
      <c r="BY9" s="207">
        <f>AB9</f>
        <v>0</v>
      </c>
      <c r="BZ9" s="207"/>
      <c r="CA9" s="207">
        <f>AD9</f>
        <v>0</v>
      </c>
      <c r="CB9" s="207"/>
      <c r="CC9" s="207">
        <f>AF9</f>
        <v>0</v>
      </c>
      <c r="CD9" s="207"/>
      <c r="CE9" s="207">
        <f>AH9</f>
        <v>0</v>
      </c>
      <c r="CF9" s="208"/>
      <c r="CG9" s="207">
        <f>AJ9</f>
        <v>0</v>
      </c>
      <c r="CH9" s="207"/>
      <c r="CI9" s="207">
        <f>AL9</f>
        <v>0</v>
      </c>
      <c r="CJ9" s="207"/>
      <c r="CK9" s="207">
        <f>AN9</f>
        <v>0</v>
      </c>
      <c r="CL9" s="208"/>
      <c r="CM9" s="207">
        <f>AP9</f>
        <v>0</v>
      </c>
      <c r="CN9" s="208"/>
      <c r="CO9" s="207">
        <f>AR9</f>
        <v>0</v>
      </c>
      <c r="CP9" s="207"/>
      <c r="CQ9" s="207">
        <f>AT9</f>
        <v>0</v>
      </c>
      <c r="CR9" s="207"/>
      <c r="CS9" s="207">
        <f>AV9</f>
        <v>0</v>
      </c>
      <c r="CT9" s="208"/>
    </row>
    <row r="10" spans="1:99" ht="26.25" customHeight="1" x14ac:dyDescent="0.25">
      <c r="B10" s="272">
        <v>2830</v>
      </c>
      <c r="C10" s="432">
        <v>2</v>
      </c>
      <c r="D10" s="439" t="s">
        <v>250</v>
      </c>
      <c r="E10" s="432" t="s">
        <v>249</v>
      </c>
      <c r="F10" s="445"/>
      <c r="G10" s="107"/>
      <c r="H10" s="445"/>
      <c r="I10" s="107"/>
      <c r="J10" s="445"/>
      <c r="K10" s="107"/>
      <c r="L10" s="445"/>
      <c r="M10" s="107"/>
      <c r="N10" s="445"/>
      <c r="O10" s="107"/>
      <c r="P10" s="445"/>
      <c r="Q10" s="107"/>
      <c r="R10" s="445">
        <v>10555.609375</v>
      </c>
      <c r="S10" s="107" t="s">
        <v>251</v>
      </c>
      <c r="T10" s="445">
        <v>46453.4140625</v>
      </c>
      <c r="U10" s="107" t="s">
        <v>251</v>
      </c>
      <c r="V10" s="445">
        <v>7712.009</v>
      </c>
      <c r="W10" s="107" t="s">
        <v>251</v>
      </c>
      <c r="X10" s="445">
        <v>8160.27099609375</v>
      </c>
      <c r="Y10" s="107" t="s">
        <v>251</v>
      </c>
      <c r="Z10" s="445">
        <v>28180.929</v>
      </c>
      <c r="AA10" s="107" t="s">
        <v>251</v>
      </c>
      <c r="AB10" s="445">
        <v>17465.873046875</v>
      </c>
      <c r="AC10" s="107" t="s">
        <v>251</v>
      </c>
      <c r="AD10" s="445">
        <v>14070.896999999999</v>
      </c>
      <c r="AE10" s="107" t="s">
        <v>251</v>
      </c>
      <c r="AF10" s="445">
        <v>14330.7490234375</v>
      </c>
      <c r="AG10" s="107" t="s">
        <v>251</v>
      </c>
      <c r="AH10" s="445">
        <v>11506.641</v>
      </c>
      <c r="AI10" s="107" t="s">
        <v>251</v>
      </c>
      <c r="AJ10" s="445">
        <v>7795.18115234375</v>
      </c>
      <c r="AK10" s="107" t="s">
        <v>251</v>
      </c>
      <c r="AL10" s="445">
        <v>8660.169921875</v>
      </c>
      <c r="AM10" s="107" t="s">
        <v>251</v>
      </c>
      <c r="AN10" s="445">
        <v>9313.357421875</v>
      </c>
      <c r="AO10" s="107" t="s">
        <v>251</v>
      </c>
      <c r="AP10" s="445">
        <v>11255.619140625</v>
      </c>
      <c r="AQ10" s="107" t="s">
        <v>251</v>
      </c>
      <c r="AR10" s="445">
        <v>7739.37841796875</v>
      </c>
      <c r="AS10" s="107" t="s">
        <v>251</v>
      </c>
      <c r="AT10" s="445">
        <v>7456.7997999999998</v>
      </c>
      <c r="AU10" s="107" t="s">
        <v>251</v>
      </c>
      <c r="AV10" s="445">
        <v>8603.9659800000009</v>
      </c>
      <c r="AW10" s="107" t="s">
        <v>251</v>
      </c>
      <c r="AX10" s="166"/>
      <c r="AY10" s="44"/>
      <c r="AZ10" s="137">
        <v>10</v>
      </c>
      <c r="BA10" s="209" t="s">
        <v>252</v>
      </c>
      <c r="BB10" s="137" t="s">
        <v>249</v>
      </c>
      <c r="BC10" s="137" t="s">
        <v>214</v>
      </c>
      <c r="BD10" s="137"/>
      <c r="BE10" s="137">
        <f>H19</f>
        <v>0</v>
      </c>
      <c r="BF10" s="137"/>
      <c r="BG10" s="137">
        <f>J19</f>
        <v>0</v>
      </c>
      <c r="BH10" s="137"/>
      <c r="BI10" s="137">
        <f>L19</f>
        <v>0</v>
      </c>
      <c r="BJ10" s="137"/>
      <c r="BK10" s="137">
        <f>N19</f>
        <v>0</v>
      </c>
      <c r="BL10" s="137"/>
      <c r="BM10" s="137">
        <f>P19</f>
        <v>0</v>
      </c>
      <c r="BN10" s="137"/>
      <c r="BO10" s="137">
        <f>R19</f>
        <v>0</v>
      </c>
      <c r="BP10" s="137"/>
      <c r="BQ10" s="137">
        <f>T19</f>
        <v>0</v>
      </c>
      <c r="BR10" s="137"/>
      <c r="BS10" s="137">
        <f>V19</f>
        <v>0</v>
      </c>
      <c r="BT10" s="137"/>
      <c r="BU10" s="137">
        <f>X19</f>
        <v>0</v>
      </c>
      <c r="BV10" s="137"/>
      <c r="BW10" s="137">
        <f>Z19</f>
        <v>0</v>
      </c>
      <c r="BX10" s="137"/>
      <c r="BY10" s="137">
        <f>AB19</f>
        <v>0</v>
      </c>
      <c r="BZ10" s="137"/>
      <c r="CA10" s="137">
        <f>AD19</f>
        <v>0</v>
      </c>
      <c r="CB10" s="137"/>
      <c r="CC10" s="137">
        <f>AF19</f>
        <v>0</v>
      </c>
      <c r="CD10" s="137"/>
      <c r="CE10" s="137">
        <f>AH19</f>
        <v>0</v>
      </c>
      <c r="CF10" s="210"/>
      <c r="CG10" s="137">
        <f>AJ19</f>
        <v>0</v>
      </c>
      <c r="CH10" s="137"/>
      <c r="CI10" s="137">
        <f>AL19</f>
        <v>0</v>
      </c>
      <c r="CJ10" s="137"/>
      <c r="CK10" s="137">
        <f>AN19</f>
        <v>0</v>
      </c>
      <c r="CL10" s="210"/>
      <c r="CM10" s="137">
        <f>AP19</f>
        <v>0</v>
      </c>
      <c r="CN10" s="210"/>
      <c r="CO10" s="137">
        <f>AR19</f>
        <v>0</v>
      </c>
      <c r="CP10" s="137"/>
      <c r="CQ10" s="137">
        <f>AT19</f>
        <v>0</v>
      </c>
      <c r="CR10" s="137"/>
      <c r="CS10" s="137">
        <f>AV19</f>
        <v>0</v>
      </c>
      <c r="CT10" s="210"/>
    </row>
    <row r="11" spans="1:99" ht="21" customHeight="1" x14ac:dyDescent="0.25">
      <c r="B11" s="272">
        <v>1778</v>
      </c>
      <c r="C11" s="431">
        <v>3</v>
      </c>
      <c r="D11" s="439" t="s">
        <v>253</v>
      </c>
      <c r="E11" s="431" t="s">
        <v>249</v>
      </c>
      <c r="F11" s="435"/>
      <c r="G11" s="107"/>
      <c r="H11" s="435"/>
      <c r="I11" s="107"/>
      <c r="J11" s="435"/>
      <c r="K11" s="107"/>
      <c r="L11" s="435"/>
      <c r="M11" s="107"/>
      <c r="N11" s="435"/>
      <c r="O11" s="107"/>
      <c r="P11" s="435"/>
      <c r="Q11" s="107"/>
      <c r="R11" s="435"/>
      <c r="S11" s="107"/>
      <c r="T11" s="435"/>
      <c r="U11" s="107"/>
      <c r="V11" s="435"/>
      <c r="W11" s="107"/>
      <c r="X11" s="435"/>
      <c r="Y11" s="107"/>
      <c r="Z11" s="435"/>
      <c r="AA11" s="107"/>
      <c r="AB11" s="435"/>
      <c r="AC11" s="107"/>
      <c r="AD11" s="435">
        <v>0</v>
      </c>
      <c r="AE11" s="107"/>
      <c r="AF11" s="435">
        <v>0</v>
      </c>
      <c r="AG11" s="107"/>
      <c r="AH11" s="435">
        <v>0</v>
      </c>
      <c r="AI11" s="107"/>
      <c r="AJ11" s="435">
        <v>0</v>
      </c>
      <c r="AK11" s="107"/>
      <c r="AL11" s="435">
        <v>0</v>
      </c>
      <c r="AM11" s="107"/>
      <c r="AN11" s="435">
        <v>0</v>
      </c>
      <c r="AO11" s="107"/>
      <c r="AP11" s="435">
        <v>0</v>
      </c>
      <c r="AQ11" s="107"/>
      <c r="AR11" s="435">
        <v>0</v>
      </c>
      <c r="AS11" s="107"/>
      <c r="AT11" s="435">
        <v>0</v>
      </c>
      <c r="AU11" s="107"/>
      <c r="AV11" s="435">
        <v>0</v>
      </c>
      <c r="AW11" s="107"/>
      <c r="AX11" s="155"/>
      <c r="AY11" s="53"/>
      <c r="AZ11" s="314" t="s">
        <v>233</v>
      </c>
      <c r="BA11" s="316" t="s">
        <v>254</v>
      </c>
      <c r="BB11" s="186"/>
      <c r="BC11" s="188" t="s">
        <v>214</v>
      </c>
      <c r="BD11" s="210"/>
      <c r="BE11" s="188" t="s">
        <v>214</v>
      </c>
      <c r="BF11" s="210"/>
      <c r="BG11" s="186" t="str">
        <f>IF(BG9=BE10,"ok","&lt;&gt;")</f>
        <v>ok</v>
      </c>
      <c r="BH11" s="186"/>
      <c r="BI11" s="186" t="str">
        <f>IF(BI9=BG10,"ok","&lt;&gt;")</f>
        <v>ok</v>
      </c>
      <c r="BJ11" s="186"/>
      <c r="BK11" s="186" t="str">
        <f>IF(BK9=BI10,"ok","&lt;&gt;")</f>
        <v>ok</v>
      </c>
      <c r="BL11" s="186"/>
      <c r="BM11" s="186" t="str">
        <f>IF(BM9=BK10,"ok","&lt;&gt;")</f>
        <v>ok</v>
      </c>
      <c r="BN11" s="186"/>
      <c r="BO11" s="186" t="str">
        <f>IF(BO9=BM10,"ok","&lt;&gt;")</f>
        <v>ok</v>
      </c>
      <c r="BP11" s="186"/>
      <c r="BQ11" s="186" t="str">
        <f>IF(BQ9=BO10,"ok","&lt;&gt;")</f>
        <v>ok</v>
      </c>
      <c r="BR11" s="186"/>
      <c r="BS11" s="186" t="str">
        <f>IF(BS9=BQ10,"ok","&lt;&gt;")</f>
        <v>ok</v>
      </c>
      <c r="BT11" s="186"/>
      <c r="BU11" s="186" t="str">
        <f>IF(BU9=BS10,"ok","&lt;&gt;")</f>
        <v>ok</v>
      </c>
      <c r="BV11" s="186"/>
      <c r="BW11" s="186" t="str">
        <f>IF(BW9=BU10,"ok","&lt;&gt;")</f>
        <v>ok</v>
      </c>
      <c r="BX11" s="186"/>
      <c r="BY11" s="186" t="str">
        <f>IF(BY9=BW10,"ok","&lt;&gt;")</f>
        <v>ok</v>
      </c>
      <c r="BZ11" s="186"/>
      <c r="CA11" s="186" t="str">
        <f>IF(CA9=BY10,"ok","&lt;&gt;")</f>
        <v>ok</v>
      </c>
      <c r="CB11" s="186"/>
      <c r="CC11" s="186" t="str">
        <f>IF(CC9=CA10,"ok","&lt;&gt;")</f>
        <v>ok</v>
      </c>
      <c r="CD11" s="186"/>
      <c r="CE11" s="186" t="str">
        <f>IF(CE9=CC10,"ok","&lt;&gt;")</f>
        <v>ok</v>
      </c>
      <c r="CF11" s="188"/>
      <c r="CG11" s="186" t="str">
        <f>IF(CG9=CE10,"ok","&lt;&gt;")</f>
        <v>ok</v>
      </c>
      <c r="CH11" s="186"/>
      <c r="CI11" s="186" t="str">
        <f>IF(CI9=CG10,"ok","&lt;&gt;")</f>
        <v>ok</v>
      </c>
      <c r="CJ11" s="186"/>
      <c r="CK11" s="186" t="str">
        <f>IF(CK9=CI10,"ok","&lt;&gt;")</f>
        <v>ok</v>
      </c>
      <c r="CL11" s="210"/>
      <c r="CM11" s="186" t="str">
        <f>IF(CM9=CK10,"ok","&lt;&gt;")</f>
        <v>ok</v>
      </c>
      <c r="CN11" s="188"/>
      <c r="CO11" s="186" t="str">
        <f>IF(CO9=CM10,"ok","&lt;&gt;")</f>
        <v>ok</v>
      </c>
      <c r="CP11" s="186"/>
      <c r="CQ11" s="186" t="str">
        <f>IF(CQ9=CO10,"ok","&lt;&gt;")</f>
        <v>ok</v>
      </c>
      <c r="CR11" s="186"/>
      <c r="CS11" s="186" t="str">
        <f>IF(CS9=CQ10,"ok","&lt;&gt;")</f>
        <v>ok</v>
      </c>
      <c r="CT11" s="210"/>
    </row>
    <row r="12" spans="1:99" ht="21" customHeight="1" x14ac:dyDescent="0.25">
      <c r="B12" s="272">
        <v>1779</v>
      </c>
      <c r="C12" s="432">
        <v>4</v>
      </c>
      <c r="D12" s="439" t="s">
        <v>255</v>
      </c>
      <c r="E12" s="431" t="s">
        <v>249</v>
      </c>
      <c r="F12" s="435"/>
      <c r="G12" s="107"/>
      <c r="H12" s="435"/>
      <c r="I12" s="107"/>
      <c r="J12" s="435"/>
      <c r="K12" s="107"/>
      <c r="L12" s="435"/>
      <c r="M12" s="107"/>
      <c r="N12" s="435"/>
      <c r="O12" s="107"/>
      <c r="P12" s="435"/>
      <c r="Q12" s="107"/>
      <c r="R12" s="435"/>
      <c r="S12" s="107"/>
      <c r="T12" s="435"/>
      <c r="U12" s="107"/>
      <c r="V12" s="435"/>
      <c r="W12" s="107"/>
      <c r="X12" s="435"/>
      <c r="Y12" s="107"/>
      <c r="Z12" s="435"/>
      <c r="AA12" s="107"/>
      <c r="AB12" s="435"/>
      <c r="AC12" s="107"/>
      <c r="AD12" s="435">
        <v>557.58898925781205</v>
      </c>
      <c r="AE12" s="107" t="s">
        <v>256</v>
      </c>
      <c r="AF12" s="435">
        <v>3930.81689453125</v>
      </c>
      <c r="AG12" s="107" t="s">
        <v>256</v>
      </c>
      <c r="AH12" s="435">
        <v>3835.4189453125</v>
      </c>
      <c r="AI12" s="107" t="s">
        <v>256</v>
      </c>
      <c r="AJ12" s="435">
        <v>4078.498046875</v>
      </c>
      <c r="AK12" s="107" t="s">
        <v>256</v>
      </c>
      <c r="AL12" s="435">
        <v>945</v>
      </c>
      <c r="AM12" s="107" t="s">
        <v>256</v>
      </c>
      <c r="AN12" s="435">
        <v>3461.13403320312</v>
      </c>
      <c r="AO12" s="107" t="s">
        <v>256</v>
      </c>
      <c r="AP12" s="435">
        <v>771.94500732421898</v>
      </c>
      <c r="AQ12" s="107" t="s">
        <v>256</v>
      </c>
      <c r="AR12" s="435">
        <v>1569.41003417969</v>
      </c>
      <c r="AS12" s="107" t="s">
        <v>256</v>
      </c>
      <c r="AT12" s="435">
        <v>158.82</v>
      </c>
      <c r="AU12" s="107" t="s">
        <v>256</v>
      </c>
      <c r="AV12" s="435">
        <v>174</v>
      </c>
      <c r="AW12" s="107" t="s">
        <v>256</v>
      </c>
      <c r="AX12" s="155"/>
      <c r="AY12" s="53"/>
      <c r="AZ12" s="317">
        <v>11</v>
      </c>
      <c r="BA12" s="316" t="s">
        <v>257</v>
      </c>
      <c r="BB12" s="137" t="s">
        <v>249</v>
      </c>
      <c r="BC12" s="186" t="s">
        <v>214</v>
      </c>
      <c r="BD12" s="186"/>
      <c r="BE12" s="186">
        <f>H9+H10+H11-H12-H13</f>
        <v>0</v>
      </c>
      <c r="BF12" s="186"/>
      <c r="BG12" s="186">
        <f>J9+J10+J11-J12-J13</f>
        <v>0</v>
      </c>
      <c r="BH12" s="186"/>
      <c r="BI12" s="186">
        <f>L9+L10+L11-L12-L13</f>
        <v>0</v>
      </c>
      <c r="BJ12" s="186"/>
      <c r="BK12" s="186">
        <f>N9+N10+N11-N12-N13</f>
        <v>0</v>
      </c>
      <c r="BL12" s="186"/>
      <c r="BM12" s="186">
        <f>P9+P10+P11-P12-P13</f>
        <v>0</v>
      </c>
      <c r="BN12" s="186"/>
      <c r="BO12" s="186">
        <f>R9+R10+R11-R12-R13</f>
        <v>10555.609375</v>
      </c>
      <c r="BP12" s="186"/>
      <c r="BQ12" s="186">
        <f>T9+T10+T11-T12-T13</f>
        <v>46453.4140625</v>
      </c>
      <c r="BR12" s="186"/>
      <c r="BS12" s="186">
        <f>V9+V10+V11-V12-V13</f>
        <v>7712.009</v>
      </c>
      <c r="BT12" s="186"/>
      <c r="BU12" s="186">
        <f>X9+X10+X11-X12-X13</f>
        <v>8160.27099609375</v>
      </c>
      <c r="BV12" s="186"/>
      <c r="BW12" s="186">
        <f>Z9+Z10+Z11-Z12-Z13</f>
        <v>28180.929</v>
      </c>
      <c r="BX12" s="186"/>
      <c r="BY12" s="186">
        <f>AB9+AB10+AB11-AB12-AB13</f>
        <v>17465.873046875</v>
      </c>
      <c r="BZ12" s="186"/>
      <c r="CA12" s="186">
        <f>AD9+AD10+AD11-AD12-AD13</f>
        <v>13513.308010742187</v>
      </c>
      <c r="CB12" s="186"/>
      <c r="CC12" s="186">
        <f>AF9+AF10+AF11-AF12-AF13</f>
        <v>10399.93212890625</v>
      </c>
      <c r="CD12" s="186"/>
      <c r="CE12" s="186">
        <f>AH9+AH10+AH11-AH12-AH13</f>
        <v>7671.2220546874996</v>
      </c>
      <c r="CF12" s="186"/>
      <c r="CG12" s="186">
        <f>AJ9+AJ10+AJ11-AJ12-AJ13</f>
        <v>3716.68310546875</v>
      </c>
      <c r="CH12" s="186"/>
      <c r="CI12" s="186">
        <f>AL9+AL10+AL11-AL12-AL13</f>
        <v>7715.169921875</v>
      </c>
      <c r="CJ12" s="186"/>
      <c r="CK12" s="186">
        <f>AN9+AN10+AN11-AN12-AN13</f>
        <v>5852.2233886718805</v>
      </c>
      <c r="CL12" s="186"/>
      <c r="CM12" s="186">
        <f>AP9+AP10+AP11-AP12-AP13</f>
        <v>10483.674133300781</v>
      </c>
      <c r="CN12" s="186"/>
      <c r="CO12" s="186">
        <f>AR9+AR10+AR11-AR12-AR13</f>
        <v>6169.9683837890598</v>
      </c>
      <c r="CP12" s="186"/>
      <c r="CQ12" s="186">
        <f>AT9+AT10+AT11-AT12-AT13</f>
        <v>7297.9798000000001</v>
      </c>
      <c r="CR12" s="186"/>
      <c r="CS12" s="186">
        <f>AV9+AV10+AV11-AV12-AV13</f>
        <v>8429.9659800000009</v>
      </c>
      <c r="CT12" s="186"/>
    </row>
    <row r="13" spans="1:99" ht="33" customHeight="1" x14ac:dyDescent="0.25">
      <c r="A13" s="264" t="s">
        <v>221</v>
      </c>
      <c r="B13" s="272">
        <v>1780</v>
      </c>
      <c r="C13" s="431">
        <v>5</v>
      </c>
      <c r="D13" s="441" t="s">
        <v>258</v>
      </c>
      <c r="E13" s="431" t="s">
        <v>249</v>
      </c>
      <c r="F13" s="435"/>
      <c r="G13" s="113"/>
      <c r="H13" s="435"/>
      <c r="I13" s="113"/>
      <c r="J13" s="435"/>
      <c r="K13" s="113"/>
      <c r="L13" s="435"/>
      <c r="M13" s="113"/>
      <c r="N13" s="435"/>
      <c r="O13" s="113"/>
      <c r="P13" s="435"/>
      <c r="Q13" s="113"/>
      <c r="R13" s="435"/>
      <c r="S13" s="113"/>
      <c r="T13" s="435"/>
      <c r="U13" s="113"/>
      <c r="V13" s="435"/>
      <c r="W13" s="113"/>
      <c r="X13" s="435"/>
      <c r="Y13" s="113"/>
      <c r="Z13" s="435"/>
      <c r="AA13" s="113"/>
      <c r="AB13" s="435"/>
      <c r="AC13" s="113"/>
      <c r="AD13" s="435"/>
      <c r="AE13" s="113"/>
      <c r="AF13" s="435"/>
      <c r="AG13" s="113"/>
      <c r="AH13" s="435"/>
      <c r="AI13" s="113"/>
      <c r="AJ13" s="435"/>
      <c r="AK13" s="113"/>
      <c r="AL13" s="435"/>
      <c r="AM13" s="113"/>
      <c r="AN13" s="435"/>
      <c r="AO13" s="113"/>
      <c r="AP13" s="435"/>
      <c r="AQ13" s="113"/>
      <c r="AR13" s="435"/>
      <c r="AS13" s="113"/>
      <c r="AT13" s="435"/>
      <c r="AU13" s="113"/>
      <c r="AV13" s="435"/>
      <c r="AW13" s="113"/>
      <c r="AX13" s="155"/>
      <c r="AY13" s="53"/>
      <c r="AZ13" s="314" t="s">
        <v>233</v>
      </c>
      <c r="BA13" s="316" t="s">
        <v>259</v>
      </c>
      <c r="BB13" s="186"/>
      <c r="BC13" s="186" t="s">
        <v>214</v>
      </c>
      <c r="BD13" s="186"/>
      <c r="BE13" s="186" t="str">
        <f>IF(OR(ISBLANK(H9),ISBLANK(H10),ISBLANK(H11),ISBLANK(H12),ISBLANK(H13), ISBLANK(H19)),"N/A",IF(BE12=BE10,"ok","&lt;&gt;"))</f>
        <v>N/A</v>
      </c>
      <c r="BF13" s="186"/>
      <c r="BG13" s="186" t="str">
        <f>IF(OR(ISBLANK(J9),ISBLANK(J10),ISBLANK(J11),ISBLANK(J12),ISBLANK(J13), ISBLANK(J19)),"N/A",IF(BG12=BG10,"ok","&lt;&gt;"))</f>
        <v>N/A</v>
      </c>
      <c r="BH13" s="186"/>
      <c r="BI13" s="186" t="str">
        <f>IF(OR(ISBLANK(L9),ISBLANK(L10),ISBLANK(L11),ISBLANK(L12),ISBLANK(L13), ISBLANK(L19)),"N/A",IF(BI12=BI10,"ok","&lt;&gt;"))</f>
        <v>N/A</v>
      </c>
      <c r="BJ13" s="186"/>
      <c r="BK13" s="186" t="str">
        <f>IF(OR(ISBLANK(N9),ISBLANK(N10),ISBLANK(N11),ISBLANK(N12),ISBLANK(N13), ISBLANK(N19)),"N/A",IF(BK12=BK10,"ok","&lt;&gt;"))</f>
        <v>N/A</v>
      </c>
      <c r="BL13" s="186"/>
      <c r="BM13" s="186" t="str">
        <f>IF(OR(ISBLANK(P9),ISBLANK(P10),ISBLANK(P11),ISBLANK(P12),ISBLANK(P13), ISBLANK(P19)),"N/A",IF(BM12=BM10,"ok","&lt;&gt;"))</f>
        <v>N/A</v>
      </c>
      <c r="BN13" s="186"/>
      <c r="BO13" s="186" t="str">
        <f>IF(OR(ISBLANK(R9),ISBLANK(R10),ISBLANK(R11),ISBLANK(R12),ISBLANK(R13), ISBLANK(R19)),"N/A",IF(BO12=BO10,"ok","&lt;&gt;"))</f>
        <v>N/A</v>
      </c>
      <c r="BP13" s="186"/>
      <c r="BQ13" s="186" t="str">
        <f>IF(OR(ISBLANK(T9),ISBLANK(T10),ISBLANK(T11),ISBLANK(T12),ISBLANK(T13), ISBLANK(T19)),"N/A",IF(BQ12=BQ10,"ok","&lt;&gt;"))</f>
        <v>N/A</v>
      </c>
      <c r="BR13" s="186"/>
      <c r="BS13" s="186" t="str">
        <f>IF(OR(ISBLANK(V9),ISBLANK(V10),ISBLANK(V11),ISBLANK(V12),ISBLANK(V13), ISBLANK(V19)),"N/A",IF(BS12=BS10,"ok","&lt;&gt;"))</f>
        <v>N/A</v>
      </c>
      <c r="BT13" s="186"/>
      <c r="BU13" s="186" t="str">
        <f>IF(OR(ISBLANK(X9),ISBLANK(X10),ISBLANK(X11),ISBLANK(X12),ISBLANK(X13), ISBLANK(X19)),"N/A",IF(BU12=BU10,"ok","&lt;&gt;"))</f>
        <v>N/A</v>
      </c>
      <c r="BV13" s="186"/>
      <c r="BW13" s="186" t="str">
        <f>IF(OR(ISBLANK(Z9),ISBLANK(Z10),ISBLANK(Z11),ISBLANK(Z12),ISBLANK(Z13), ISBLANK(Z19)),"N/A",IF(BW12=BW10,"ok","&lt;&gt;"))</f>
        <v>N/A</v>
      </c>
      <c r="BX13" s="186"/>
      <c r="BY13" s="186" t="str">
        <f>IF(OR(ISBLANK(AB9),ISBLANK(AB10),ISBLANK(AB11),ISBLANK(AB12),ISBLANK(AB13), ISBLANK(AB19)),"N/A",IF(BY12=BY10,"ok","&lt;&gt;"))</f>
        <v>N/A</v>
      </c>
      <c r="BZ13" s="186"/>
      <c r="CA13" s="186" t="str">
        <f>IF(OR(ISBLANK(AD9),ISBLANK(AD10),ISBLANK(AD11),ISBLANK(AD12),ISBLANK(AD13), ISBLANK(AD19)),"N/A",IF(CA12=CA10,"ok","&lt;&gt;"))</f>
        <v>N/A</v>
      </c>
      <c r="CB13" s="186"/>
      <c r="CC13" s="186" t="str">
        <f>IF(OR(ISBLANK(AF9),ISBLANK(AF10),ISBLANK(AF11),ISBLANK(AF12),ISBLANK(AF13), ISBLANK(AF19)),"N/A",IF(CC12=CC10,"ok","&lt;&gt;"))</f>
        <v>N/A</v>
      </c>
      <c r="CD13" s="186"/>
      <c r="CE13" s="186" t="str">
        <f>IF(OR(ISBLANK(AH9),ISBLANK(AH10),ISBLANK(AH11),ISBLANK(AH12),ISBLANK(AH13), ISBLANK(AH19)),"N/A",IF(CE12=CE10,"ok","&lt;&gt;"))</f>
        <v>N/A</v>
      </c>
      <c r="CF13" s="186"/>
      <c r="CG13" s="186" t="str">
        <f>IF(OR(ISBLANK(AJ9),ISBLANK(AJ10),ISBLANK(AJ11),ISBLANK(AJ12),ISBLANK(AJ13), ISBLANK(AJ19)),"N/A",IF(CG12=CG10,"ok","&lt;&gt;"))</f>
        <v>N/A</v>
      </c>
      <c r="CH13" s="186"/>
      <c r="CI13" s="186" t="str">
        <f>IF(OR(ISBLANK(AL9),ISBLANK(AL10),ISBLANK(AL11),ISBLANK(AL12),ISBLANK(AL13), ISBLANK(AL19)),"N/A",IF(CI12=CI10,"ok","&lt;&gt;"))</f>
        <v>N/A</v>
      </c>
      <c r="CJ13" s="186"/>
      <c r="CK13" s="186" t="str">
        <f>IF(OR(ISBLANK(AN9),ISBLANK(AN10),ISBLANK(AN11),ISBLANK(AN12),ISBLANK(AN13), ISBLANK(AN19)),"N/A",IF(CK12=CK10,"ok","&lt;&gt;"))</f>
        <v>N/A</v>
      </c>
      <c r="CL13" s="186"/>
      <c r="CM13" s="186" t="str">
        <f>IF(OR(ISBLANK(AP9),ISBLANK(AP10),ISBLANK(AP11),ISBLANK(AP12),ISBLANK(AP13), ISBLANK(AP19)),"N/A",IF(CM12=CM10,"ok","&lt;&gt;"))</f>
        <v>N/A</v>
      </c>
      <c r="CN13" s="186"/>
      <c r="CO13" s="186" t="str">
        <f>IF(OR(ISBLANK(AR9),ISBLANK(AR10),ISBLANK(AR11),ISBLANK(AR12),ISBLANK(AR13), ISBLANK(AR19)),"N/A",IF(CO12=CO10,"ok","&lt;&gt;"))</f>
        <v>N/A</v>
      </c>
      <c r="CP13" s="186"/>
      <c r="CQ13" s="186" t="str">
        <f>IF(OR(ISBLANK(AT9),ISBLANK(AT10),ISBLANK(AT11),ISBLANK(AT12),ISBLANK(AT13), ISBLANK(AT19)),"N/A",IF(CQ12=CQ10,"ok","&lt;&gt;"))</f>
        <v>N/A</v>
      </c>
      <c r="CR13" s="186"/>
      <c r="CS13" s="186" t="str">
        <f>IF(OR(ISBLANK(AV9),ISBLANK(AV10),ISBLANK(AV11),ISBLANK(AV12),ISBLANK(AV13), ISBLANK(AV19)),"N/A",IF(CS12=CS10,"ok","&lt;&gt;"))</f>
        <v>N/A</v>
      </c>
      <c r="CT13" s="186"/>
    </row>
    <row r="14" spans="1:99" ht="23.25" customHeight="1" x14ac:dyDescent="0.25">
      <c r="B14" s="273">
        <v>2573</v>
      </c>
      <c r="C14" s="432">
        <v>6</v>
      </c>
      <c r="D14" s="440" t="s">
        <v>260</v>
      </c>
      <c r="E14" s="431" t="s">
        <v>249</v>
      </c>
      <c r="F14" s="435"/>
      <c r="G14" s="107"/>
      <c r="H14" s="435"/>
      <c r="I14" s="107"/>
      <c r="J14" s="435"/>
      <c r="K14" s="107"/>
      <c r="L14" s="435"/>
      <c r="M14" s="107"/>
      <c r="N14" s="435"/>
      <c r="O14" s="107"/>
      <c r="P14" s="435"/>
      <c r="Q14" s="107"/>
      <c r="R14" s="435"/>
      <c r="S14" s="107"/>
      <c r="T14" s="435"/>
      <c r="U14" s="107"/>
      <c r="V14" s="435"/>
      <c r="W14" s="107"/>
      <c r="X14" s="435"/>
      <c r="Y14" s="107"/>
      <c r="Z14" s="435"/>
      <c r="AA14" s="107"/>
      <c r="AB14" s="435"/>
      <c r="AC14" s="107"/>
      <c r="AD14" s="435"/>
      <c r="AE14" s="107"/>
      <c r="AF14" s="435"/>
      <c r="AG14" s="107"/>
      <c r="AH14" s="435"/>
      <c r="AI14" s="107"/>
      <c r="AJ14" s="435"/>
      <c r="AK14" s="107"/>
      <c r="AL14" s="435"/>
      <c r="AM14" s="107"/>
      <c r="AN14" s="435"/>
      <c r="AO14" s="107"/>
      <c r="AP14" s="435"/>
      <c r="AQ14" s="107"/>
      <c r="AR14" s="435"/>
      <c r="AS14" s="107"/>
      <c r="AT14" s="435"/>
      <c r="AU14" s="107"/>
      <c r="AV14" s="435"/>
      <c r="AW14" s="107"/>
      <c r="AX14" s="155"/>
      <c r="AY14" s="53"/>
      <c r="AZ14" s="186">
        <v>5</v>
      </c>
      <c r="BA14" s="211" t="s">
        <v>261</v>
      </c>
      <c r="BB14" s="137" t="s">
        <v>249</v>
      </c>
      <c r="BC14" s="186" t="s">
        <v>214</v>
      </c>
      <c r="BD14" s="186"/>
      <c r="BE14" s="186">
        <f>H13</f>
        <v>0</v>
      </c>
      <c r="BF14" s="186"/>
      <c r="BG14" s="186">
        <f>J13</f>
        <v>0</v>
      </c>
      <c r="BH14" s="186"/>
      <c r="BI14" s="186">
        <f>L13</f>
        <v>0</v>
      </c>
      <c r="BJ14" s="186"/>
      <c r="BK14" s="186">
        <f>N13</f>
        <v>0</v>
      </c>
      <c r="BL14" s="186"/>
      <c r="BM14" s="186">
        <f>P13</f>
        <v>0</v>
      </c>
      <c r="BN14" s="186"/>
      <c r="BO14" s="186">
        <f>R13</f>
        <v>0</v>
      </c>
      <c r="BP14" s="186"/>
      <c r="BQ14" s="186">
        <f>T13</f>
        <v>0</v>
      </c>
      <c r="BR14" s="186"/>
      <c r="BS14" s="186">
        <f>V13</f>
        <v>0</v>
      </c>
      <c r="BT14" s="186"/>
      <c r="BU14" s="186">
        <f>X13</f>
        <v>0</v>
      </c>
      <c r="BV14" s="186"/>
      <c r="BW14" s="186">
        <f>Z13</f>
        <v>0</v>
      </c>
      <c r="BX14" s="186"/>
      <c r="BY14" s="186">
        <f>AB13</f>
        <v>0</v>
      </c>
      <c r="BZ14" s="186"/>
      <c r="CA14" s="186">
        <f>AD13</f>
        <v>0</v>
      </c>
      <c r="CB14" s="186"/>
      <c r="CC14" s="186">
        <f>AF13</f>
        <v>0</v>
      </c>
      <c r="CD14" s="186"/>
      <c r="CE14" s="186">
        <f>AH13</f>
        <v>0</v>
      </c>
      <c r="CF14" s="186"/>
      <c r="CG14" s="186">
        <f>AJ13</f>
        <v>0</v>
      </c>
      <c r="CH14" s="186"/>
      <c r="CI14" s="186">
        <f>AL13</f>
        <v>0</v>
      </c>
      <c r="CJ14" s="186"/>
      <c r="CK14" s="186">
        <f>AN13</f>
        <v>0</v>
      </c>
      <c r="CL14" s="186"/>
      <c r="CM14" s="186">
        <f>AP13</f>
        <v>0</v>
      </c>
      <c r="CN14" s="186"/>
      <c r="CO14" s="186">
        <f>AR13</f>
        <v>0</v>
      </c>
      <c r="CP14" s="186"/>
      <c r="CQ14" s="186">
        <f>AT13</f>
        <v>0</v>
      </c>
      <c r="CR14" s="186"/>
      <c r="CS14" s="186">
        <f>AV13</f>
        <v>0</v>
      </c>
      <c r="CT14" s="186"/>
    </row>
    <row r="15" spans="1:99" ht="21" customHeight="1" x14ac:dyDescent="0.25">
      <c r="B15" s="272">
        <v>2574</v>
      </c>
      <c r="C15" s="431">
        <v>7</v>
      </c>
      <c r="D15" s="68" t="s">
        <v>262</v>
      </c>
      <c r="E15" s="431" t="s">
        <v>249</v>
      </c>
      <c r="F15" s="435"/>
      <c r="G15" s="107"/>
      <c r="H15" s="435"/>
      <c r="I15" s="107"/>
      <c r="J15" s="435"/>
      <c r="K15" s="107"/>
      <c r="L15" s="435"/>
      <c r="M15" s="107"/>
      <c r="N15" s="435"/>
      <c r="O15" s="107"/>
      <c r="P15" s="435"/>
      <c r="Q15" s="107"/>
      <c r="R15" s="435"/>
      <c r="S15" s="107"/>
      <c r="T15" s="435"/>
      <c r="U15" s="107"/>
      <c r="V15" s="435"/>
      <c r="W15" s="107"/>
      <c r="X15" s="435"/>
      <c r="Y15" s="107"/>
      <c r="Z15" s="435"/>
      <c r="AA15" s="107"/>
      <c r="AB15" s="435"/>
      <c r="AC15" s="107"/>
      <c r="AD15" s="435"/>
      <c r="AE15" s="107"/>
      <c r="AF15" s="435"/>
      <c r="AG15" s="107"/>
      <c r="AH15" s="435"/>
      <c r="AI15" s="107"/>
      <c r="AJ15" s="435"/>
      <c r="AK15" s="107"/>
      <c r="AL15" s="435"/>
      <c r="AM15" s="107"/>
      <c r="AN15" s="435"/>
      <c r="AO15" s="107"/>
      <c r="AP15" s="435"/>
      <c r="AQ15" s="107"/>
      <c r="AR15" s="435"/>
      <c r="AS15" s="107"/>
      <c r="AT15" s="435"/>
      <c r="AU15" s="107"/>
      <c r="AV15" s="435"/>
      <c r="AW15" s="107"/>
      <c r="AX15" s="155"/>
      <c r="AY15" s="53"/>
      <c r="AZ15" s="317">
        <v>12</v>
      </c>
      <c r="BA15" s="316" t="s">
        <v>263</v>
      </c>
      <c r="BB15" s="137" t="s">
        <v>249</v>
      </c>
      <c r="BC15" s="186" t="s">
        <v>214</v>
      </c>
      <c r="BD15" s="186"/>
      <c r="BE15" s="186">
        <f>H14+H15+H17+H18</f>
        <v>0</v>
      </c>
      <c r="BF15" s="186"/>
      <c r="BG15" s="186">
        <f>J14+J15+J17+J18</f>
        <v>0</v>
      </c>
      <c r="BH15" s="186"/>
      <c r="BI15" s="186">
        <f>L14+L15+L17+L18</f>
        <v>0</v>
      </c>
      <c r="BJ15" s="186"/>
      <c r="BK15" s="186">
        <f>N14+N15+N17+N18</f>
        <v>0</v>
      </c>
      <c r="BL15" s="186"/>
      <c r="BM15" s="186">
        <f>P14+P15+P17+P18</f>
        <v>0</v>
      </c>
      <c r="BN15" s="186"/>
      <c r="BO15" s="186">
        <f>R14+R15+R17+R18</f>
        <v>0</v>
      </c>
      <c r="BP15" s="186"/>
      <c r="BQ15" s="186">
        <f>T14+T15+T17+T18</f>
        <v>0</v>
      </c>
      <c r="BR15" s="186"/>
      <c r="BS15" s="186">
        <f>V14+V15+V17+V18</f>
        <v>0</v>
      </c>
      <c r="BT15" s="186"/>
      <c r="BU15" s="186">
        <f>X14+X15+X17+X18</f>
        <v>0</v>
      </c>
      <c r="BV15" s="186"/>
      <c r="BW15" s="186">
        <f>Z14+Z15+Z17+Z18</f>
        <v>0</v>
      </c>
      <c r="BX15" s="186"/>
      <c r="BY15" s="186">
        <f>AB14+AB15+AB17+AB18</f>
        <v>0</v>
      </c>
      <c r="BZ15" s="186"/>
      <c r="CA15" s="186">
        <f>AD14+AD15+AD17+AD18</f>
        <v>0</v>
      </c>
      <c r="CB15" s="186"/>
      <c r="CC15" s="186">
        <f>AF14+AF15+AF17+AF18</f>
        <v>0</v>
      </c>
      <c r="CD15" s="186"/>
      <c r="CE15" s="186">
        <f>AH14+AH15+AH17+AH18</f>
        <v>0</v>
      </c>
      <c r="CF15" s="186"/>
      <c r="CG15" s="186">
        <f>AJ14+AJ15+AJ17+AJ18</f>
        <v>0</v>
      </c>
      <c r="CH15" s="186"/>
      <c r="CI15" s="186">
        <f>AL14+AL15+AL17+AL18</f>
        <v>0</v>
      </c>
      <c r="CJ15" s="186"/>
      <c r="CK15" s="186">
        <f>AN14+AN15+AN17+AN18</f>
        <v>0</v>
      </c>
      <c r="CL15" s="210"/>
      <c r="CM15" s="186">
        <f>AP14+AP15+AP17+AP18</f>
        <v>0</v>
      </c>
      <c r="CN15" s="186"/>
      <c r="CO15" s="186">
        <f>AR14+AR15+AR17+AR18</f>
        <v>0</v>
      </c>
      <c r="CP15" s="186"/>
      <c r="CQ15" s="186">
        <f>AT14+AT15+AT17+AT18</f>
        <v>0</v>
      </c>
      <c r="CR15" s="186"/>
      <c r="CS15" s="186">
        <f>AV14+AV15+AV17+AV18</f>
        <v>0</v>
      </c>
      <c r="CT15" s="210"/>
    </row>
    <row r="16" spans="1:99" ht="18" customHeight="1" x14ac:dyDescent="0.25">
      <c r="B16" s="272">
        <v>2572</v>
      </c>
      <c r="C16" s="431">
        <v>8</v>
      </c>
      <c r="D16" s="443" t="s">
        <v>264</v>
      </c>
      <c r="E16" s="431" t="s">
        <v>249</v>
      </c>
      <c r="F16" s="435"/>
      <c r="G16" s="107"/>
      <c r="H16" s="435"/>
      <c r="I16" s="107"/>
      <c r="J16" s="435"/>
      <c r="K16" s="107"/>
      <c r="L16" s="435"/>
      <c r="M16" s="107"/>
      <c r="N16" s="435"/>
      <c r="O16" s="107"/>
      <c r="P16" s="435"/>
      <c r="Q16" s="107"/>
      <c r="R16" s="435"/>
      <c r="S16" s="107"/>
      <c r="T16" s="435"/>
      <c r="U16" s="107"/>
      <c r="V16" s="435"/>
      <c r="W16" s="107"/>
      <c r="X16" s="435"/>
      <c r="Y16" s="107"/>
      <c r="Z16" s="435"/>
      <c r="AA16" s="107"/>
      <c r="AB16" s="435"/>
      <c r="AC16" s="107"/>
      <c r="AD16" s="435"/>
      <c r="AE16" s="107"/>
      <c r="AF16" s="435"/>
      <c r="AG16" s="107"/>
      <c r="AH16" s="435"/>
      <c r="AI16" s="107"/>
      <c r="AJ16" s="435"/>
      <c r="AK16" s="107"/>
      <c r="AL16" s="435"/>
      <c r="AM16" s="107"/>
      <c r="AN16" s="435"/>
      <c r="AO16" s="107"/>
      <c r="AP16" s="435"/>
      <c r="AQ16" s="107"/>
      <c r="AR16" s="435"/>
      <c r="AS16" s="107"/>
      <c r="AT16" s="435"/>
      <c r="AU16" s="107"/>
      <c r="AV16" s="435"/>
      <c r="AW16" s="107"/>
      <c r="AX16" s="155"/>
      <c r="AY16" s="53"/>
      <c r="AZ16" s="314" t="s">
        <v>233</v>
      </c>
      <c r="BA16" s="316" t="s">
        <v>265</v>
      </c>
      <c r="BB16" s="186"/>
      <c r="BC16" s="186" t="s">
        <v>214</v>
      </c>
      <c r="BD16" s="186"/>
      <c r="BE16" s="186" t="str">
        <f>IF(OR(ISBLANK(H13),ISBLANK(H14),ISBLANK(H15),ISBLANK(H17),ISBLANK(H18)),"N/A",IF(BE15&lt;=BE14,"ok","&lt;&gt;"))</f>
        <v>N/A</v>
      </c>
      <c r="BF16" s="186"/>
      <c r="BG16" s="186" t="str">
        <f>IF(OR(ISBLANK(J13),ISBLANK(J14),ISBLANK(J15),ISBLANK(J17),ISBLANK(J18)),"N/A",IF(BG15&lt;=BG14,"ok","&lt;&gt;"))</f>
        <v>N/A</v>
      </c>
      <c r="BH16" s="186"/>
      <c r="BI16" s="186" t="str">
        <f>IF(OR(ISBLANK(L13),ISBLANK(L14),ISBLANK(L15),ISBLANK(L17),ISBLANK(L18)),"N/A",IF(BI15&lt;=BI14,"ok","&lt;&gt;"))</f>
        <v>N/A</v>
      </c>
      <c r="BJ16" s="186"/>
      <c r="BK16" s="186" t="str">
        <f>IF(OR(ISBLANK(N13),ISBLANK(N14),ISBLANK(N15),ISBLANK(N17),ISBLANK(N18)),"N/A",IF(BK15&lt;=BK14,"ok","&lt;&gt;"))</f>
        <v>N/A</v>
      </c>
      <c r="BL16" s="186"/>
      <c r="BM16" s="186" t="str">
        <f>IF(OR(ISBLANK(P13),ISBLANK(P14),ISBLANK(P15),ISBLANK(P17),ISBLANK(P18)),"N/A",IF(BM15&lt;=BM14,"ok","&lt;&gt;"))</f>
        <v>N/A</v>
      </c>
      <c r="BN16" s="186"/>
      <c r="BO16" s="186" t="str">
        <f>IF(OR(ISBLANK(R13),ISBLANK(R14),ISBLANK(R15),ISBLANK(R17),ISBLANK(R18)),"N/A",IF(BO15&lt;=BO14,"ok","&lt;&gt;"))</f>
        <v>N/A</v>
      </c>
      <c r="BP16" s="186"/>
      <c r="BQ16" s="186" t="str">
        <f>IF(OR(ISBLANK(T13),ISBLANK(T14),ISBLANK(T15),ISBLANK(T17),ISBLANK(T18)),"N/A",IF(BQ15&lt;=BQ14,"ok","&lt;&gt;"))</f>
        <v>N/A</v>
      </c>
      <c r="BR16" s="186"/>
      <c r="BS16" s="186" t="str">
        <f>IF(OR(ISBLANK(V13),ISBLANK(V14),ISBLANK(V15),ISBLANK(V17),ISBLANK(V18)),"N/A",IF(BS15&lt;=BS14,"ok","&lt;&gt;"))</f>
        <v>N/A</v>
      </c>
      <c r="BT16" s="186"/>
      <c r="BU16" s="186" t="str">
        <f>IF(OR(ISBLANK(X13),ISBLANK(X14),ISBLANK(X15),ISBLANK(X17),ISBLANK(X18)),"N/A",IF(BU15&lt;=BU14,"ok","&lt;&gt;"))</f>
        <v>N/A</v>
      </c>
      <c r="BV16" s="186"/>
      <c r="BW16" s="186" t="str">
        <f>IF(OR(ISBLANK(Z13),ISBLANK(Z14),ISBLANK(Z15),ISBLANK(Z17),ISBLANK(Z18)),"N/A",IF(BW15&lt;=BW14,"ok","&lt;&gt;"))</f>
        <v>N/A</v>
      </c>
      <c r="BX16" s="186"/>
      <c r="BY16" s="186" t="str">
        <f>IF(OR(ISBLANK(AB13),ISBLANK(AB14),ISBLANK(AB15),ISBLANK(AB17),ISBLANK(AB18)),"N/A",IF(BY15&lt;=BY14,"ok","&lt;&gt;"))</f>
        <v>N/A</v>
      </c>
      <c r="BZ16" s="186"/>
      <c r="CA16" s="186" t="str">
        <f>IF(OR(ISBLANK(AD13),ISBLANK(AD14),ISBLANK(AD15),ISBLANK(AD17),ISBLANK(AD18)),"N/A",IF(CA15&lt;=CA14,"ok","&lt;&gt;"))</f>
        <v>N/A</v>
      </c>
      <c r="CB16" s="186"/>
      <c r="CC16" s="186" t="str">
        <f>IF(OR(ISBLANK(AF13),ISBLANK(AF14),ISBLANK(AF15),ISBLANK(AF17),ISBLANK(AF18)),"N/A",IF(CC15&lt;=CC14,"ok","&lt;&gt;"))</f>
        <v>N/A</v>
      </c>
      <c r="CD16" s="186"/>
      <c r="CE16" s="186" t="str">
        <f>IF(OR(ISBLANK(AH13),ISBLANK(AH14),ISBLANK(AH15),ISBLANK(AH17),ISBLANK(AH18)),"N/A",IF(CE15&lt;=CE14,"ok","&lt;&gt;"))</f>
        <v>N/A</v>
      </c>
      <c r="CF16" s="186"/>
      <c r="CG16" s="186" t="str">
        <f>IF(OR(ISBLANK(AJ13),ISBLANK(AJ14),ISBLANK(AJ15),ISBLANK(AJ17),ISBLANK(AJ18)),"N/A",IF(CG15&lt;=CG14,"ok","&lt;&gt;"))</f>
        <v>N/A</v>
      </c>
      <c r="CH16" s="186"/>
      <c r="CI16" s="186" t="str">
        <f>IF(OR(ISBLANK(AL13),ISBLANK(AL14),ISBLANK(AL15),ISBLANK(AL17),ISBLANK(AL18)),"N/A",IF(CI15&lt;=CI14,"ok","&lt;&gt;"))</f>
        <v>N/A</v>
      </c>
      <c r="CJ16" s="186"/>
      <c r="CK16" s="186" t="str">
        <f>IF(OR(ISBLANK(AN13),ISBLANK(AN14),ISBLANK(AN15),ISBLANK(AN17),ISBLANK(AN18)),"N/A",IF(CK15&lt;=CK14,"ok","&lt;&gt;"))</f>
        <v>N/A</v>
      </c>
      <c r="CL16" s="186"/>
      <c r="CM16" s="186" t="str">
        <f>IF(OR(ISBLANK(AP13),ISBLANK(AP14),ISBLANK(AP15),ISBLANK(AP17),ISBLANK(AP18)),"N/A",IF(CM15&lt;=CM14,"ok","&lt;&gt;"))</f>
        <v>N/A</v>
      </c>
      <c r="CN16" s="186"/>
      <c r="CO16" s="186" t="str">
        <f>IF(OR(ISBLANK(AR13),ISBLANK(AR14),ISBLANK(AR15),ISBLANK(AR17),ISBLANK(AR18)),"N/A",IF(CO15&lt;=CO14,"ok","&lt;&gt;"))</f>
        <v>N/A</v>
      </c>
      <c r="CP16" s="186"/>
      <c r="CQ16" s="186" t="str">
        <f>IF(OR(ISBLANK(AT13),ISBLANK(AT14),ISBLANK(AT15),ISBLANK(AT17),ISBLANK(AT18)),"N/A",IF(CQ15&lt;=CQ14,"ok","&lt;&gt;"))</f>
        <v>N/A</v>
      </c>
      <c r="CR16" s="186"/>
      <c r="CS16" s="186" t="str">
        <f>IF(OR(ISBLANK(AV13),ISBLANK(AV14),ISBLANK(AV15),ISBLANK(AV17),ISBLANK(AV18)),"N/A",IF(CS15&lt;=CS14,"ok","&lt;&gt;"))</f>
        <v>N/A</v>
      </c>
      <c r="CT16" s="186"/>
    </row>
    <row r="17" spans="2:98" ht="17.25" customHeight="1" x14ac:dyDescent="0.25">
      <c r="B17" s="272">
        <v>1841</v>
      </c>
      <c r="C17" s="431">
        <v>9</v>
      </c>
      <c r="D17" s="68" t="s">
        <v>266</v>
      </c>
      <c r="E17" s="431" t="s">
        <v>249</v>
      </c>
      <c r="F17" s="435"/>
      <c r="G17" s="107"/>
      <c r="H17" s="435"/>
      <c r="I17" s="107"/>
      <c r="J17" s="435"/>
      <c r="K17" s="107"/>
      <c r="L17" s="435"/>
      <c r="M17" s="107"/>
      <c r="N17" s="435"/>
      <c r="O17" s="107"/>
      <c r="P17" s="435"/>
      <c r="Q17" s="107"/>
      <c r="R17" s="435"/>
      <c r="S17" s="107"/>
      <c r="T17" s="435"/>
      <c r="U17" s="107"/>
      <c r="V17" s="435"/>
      <c r="W17" s="107"/>
      <c r="X17" s="435"/>
      <c r="Y17" s="107"/>
      <c r="Z17" s="435"/>
      <c r="AA17" s="107"/>
      <c r="AB17" s="435"/>
      <c r="AC17" s="107"/>
      <c r="AD17" s="435"/>
      <c r="AE17" s="107"/>
      <c r="AF17" s="435"/>
      <c r="AG17" s="107"/>
      <c r="AH17" s="435"/>
      <c r="AI17" s="107"/>
      <c r="AJ17" s="435"/>
      <c r="AK17" s="107"/>
      <c r="AL17" s="435"/>
      <c r="AM17" s="107"/>
      <c r="AN17" s="435"/>
      <c r="AO17" s="107"/>
      <c r="AP17" s="435"/>
      <c r="AQ17" s="107"/>
      <c r="AR17" s="435"/>
      <c r="AS17" s="107"/>
      <c r="AT17" s="435"/>
      <c r="AU17" s="107"/>
      <c r="AV17" s="435"/>
      <c r="AW17" s="107"/>
      <c r="AX17" s="155"/>
      <c r="AY17" s="53"/>
      <c r="AZ17" s="319" t="s">
        <v>267</v>
      </c>
      <c r="BA17" s="209" t="s">
        <v>222</v>
      </c>
      <c r="BB17" s="186" t="s">
        <v>268</v>
      </c>
      <c r="BC17" s="186" t="s">
        <v>214</v>
      </c>
      <c r="BD17" s="207"/>
      <c r="BE17" s="207">
        <f>'R1'!H16</f>
        <v>0</v>
      </c>
      <c r="BF17" s="207"/>
      <c r="BG17" s="207">
        <f>'R1'!J16</f>
        <v>0</v>
      </c>
      <c r="BH17" s="207"/>
      <c r="BI17" s="207">
        <f>'R1'!R16</f>
        <v>0</v>
      </c>
      <c r="BJ17" s="207"/>
      <c r="BK17" s="207">
        <f>'R1'!N16</f>
        <v>0</v>
      </c>
      <c r="BL17" s="207"/>
      <c r="BM17" s="207">
        <f>'R1'!P16</f>
        <v>0</v>
      </c>
      <c r="BN17" s="207"/>
      <c r="BO17" s="207">
        <f>'R1'!R16</f>
        <v>0</v>
      </c>
      <c r="BP17" s="207"/>
      <c r="BQ17" s="207">
        <f>'R1'!T16</f>
        <v>0</v>
      </c>
      <c r="BR17" s="207"/>
      <c r="BS17" s="207">
        <f>'R1'!V16</f>
        <v>0</v>
      </c>
      <c r="BT17" s="207"/>
      <c r="BU17" s="207">
        <f>'R1'!X16</f>
        <v>0</v>
      </c>
      <c r="BV17" s="207"/>
      <c r="BW17" s="207">
        <f>'R1'!Z16</f>
        <v>0</v>
      </c>
      <c r="BX17" s="207"/>
      <c r="BY17" s="207">
        <f>'R1'!AB16</f>
        <v>0</v>
      </c>
      <c r="BZ17" s="207"/>
      <c r="CA17" s="207">
        <f>'R1'!AD16</f>
        <v>0</v>
      </c>
      <c r="CB17" s="207"/>
      <c r="CC17" s="207">
        <f>'R1'!AF16</f>
        <v>0</v>
      </c>
      <c r="CD17" s="207"/>
      <c r="CE17" s="207">
        <f>'R1'!AH16</f>
        <v>0</v>
      </c>
      <c r="CF17" s="466"/>
      <c r="CG17" s="207">
        <f>'R1'!AJ16</f>
        <v>0</v>
      </c>
      <c r="CH17" s="207"/>
      <c r="CI17" s="207">
        <f>'R1'!AL16</f>
        <v>0</v>
      </c>
      <c r="CJ17" s="207"/>
      <c r="CK17" s="207">
        <f>'R1'!AN16</f>
        <v>0</v>
      </c>
      <c r="CL17" s="212"/>
      <c r="CM17" s="207">
        <f>'R1'!AP16</f>
        <v>0</v>
      </c>
      <c r="CN17" s="466"/>
      <c r="CO17" s="207">
        <f>'R1'!AR16</f>
        <v>0</v>
      </c>
      <c r="CP17" s="207"/>
      <c r="CQ17" s="207">
        <f>'R1'!AT16</f>
        <v>0</v>
      </c>
      <c r="CR17" s="207"/>
      <c r="CS17" s="207">
        <f>'R1'!AV16</f>
        <v>0</v>
      </c>
      <c r="CT17" s="212"/>
    </row>
    <row r="18" spans="2:98" ht="17.25" customHeight="1" x14ac:dyDescent="0.25">
      <c r="B18" s="272">
        <v>2575</v>
      </c>
      <c r="C18" s="437">
        <v>10</v>
      </c>
      <c r="D18" s="68" t="s">
        <v>269</v>
      </c>
      <c r="E18" s="431" t="s">
        <v>249</v>
      </c>
      <c r="F18" s="444"/>
      <c r="G18" s="136"/>
      <c r="H18" s="444"/>
      <c r="I18" s="136"/>
      <c r="J18" s="444"/>
      <c r="K18" s="136"/>
      <c r="L18" s="444"/>
      <c r="M18" s="136"/>
      <c r="N18" s="444"/>
      <c r="O18" s="136"/>
      <c r="P18" s="444"/>
      <c r="Q18" s="136"/>
      <c r="R18" s="444"/>
      <c r="S18" s="136"/>
      <c r="T18" s="444"/>
      <c r="U18" s="136"/>
      <c r="V18" s="444"/>
      <c r="W18" s="136"/>
      <c r="X18" s="444"/>
      <c r="Y18" s="136"/>
      <c r="Z18" s="444"/>
      <c r="AA18" s="136"/>
      <c r="AB18" s="444"/>
      <c r="AC18" s="136"/>
      <c r="AD18" s="444"/>
      <c r="AE18" s="136"/>
      <c r="AF18" s="444"/>
      <c r="AG18" s="136"/>
      <c r="AH18" s="444"/>
      <c r="AI18" s="136"/>
      <c r="AJ18" s="444"/>
      <c r="AK18" s="136"/>
      <c r="AL18" s="444"/>
      <c r="AM18" s="136"/>
      <c r="AN18" s="444"/>
      <c r="AO18" s="136"/>
      <c r="AP18" s="444"/>
      <c r="AQ18" s="136"/>
      <c r="AR18" s="444"/>
      <c r="AS18" s="136"/>
      <c r="AT18" s="444"/>
      <c r="AU18" s="136"/>
      <c r="AV18" s="444"/>
      <c r="AW18" s="136"/>
      <c r="AX18" s="155"/>
      <c r="AY18" s="53"/>
      <c r="AZ18" s="214">
        <v>2</v>
      </c>
      <c r="BA18" s="209" t="s">
        <v>250</v>
      </c>
      <c r="BB18" s="137" t="s">
        <v>249</v>
      </c>
      <c r="BC18" s="186" t="s">
        <v>214</v>
      </c>
      <c r="BD18" s="137"/>
      <c r="BE18" s="137">
        <f>H10</f>
        <v>0</v>
      </c>
      <c r="BF18" s="137"/>
      <c r="BG18" s="137">
        <f>J10</f>
        <v>0</v>
      </c>
      <c r="BH18" s="137"/>
      <c r="BI18" s="137">
        <f>L10</f>
        <v>0</v>
      </c>
      <c r="BJ18" s="137"/>
      <c r="BK18" s="137">
        <f>N10</f>
        <v>0</v>
      </c>
      <c r="BL18" s="137"/>
      <c r="BM18" s="137">
        <f>P10</f>
        <v>0</v>
      </c>
      <c r="BN18" s="137"/>
      <c r="BO18" s="137">
        <f>R10</f>
        <v>10555.609375</v>
      </c>
      <c r="BP18" s="137"/>
      <c r="BQ18" s="137">
        <f>T10</f>
        <v>46453.4140625</v>
      </c>
      <c r="BR18" s="137"/>
      <c r="BS18" s="137">
        <f>V10</f>
        <v>7712.009</v>
      </c>
      <c r="BT18" s="137"/>
      <c r="BU18" s="137">
        <f>X10</f>
        <v>8160.27099609375</v>
      </c>
      <c r="BV18" s="137"/>
      <c r="BW18" s="137">
        <f>Z10</f>
        <v>28180.929</v>
      </c>
      <c r="BX18" s="137"/>
      <c r="BY18" s="137">
        <f>AB10</f>
        <v>17465.873046875</v>
      </c>
      <c r="BZ18" s="137"/>
      <c r="CA18" s="137">
        <f>AD10</f>
        <v>14070.896999999999</v>
      </c>
      <c r="CB18" s="137"/>
      <c r="CC18" s="137">
        <f>AF10</f>
        <v>14330.7490234375</v>
      </c>
      <c r="CD18" s="137"/>
      <c r="CE18" s="137">
        <f>AH10</f>
        <v>11506.641</v>
      </c>
      <c r="CF18" s="210"/>
      <c r="CG18" s="137">
        <f>AJ10</f>
        <v>7795.18115234375</v>
      </c>
      <c r="CH18" s="137"/>
      <c r="CI18" s="137">
        <f>AL10</f>
        <v>8660.169921875</v>
      </c>
      <c r="CJ18" s="137"/>
      <c r="CK18" s="137">
        <f>AN10</f>
        <v>9313.357421875</v>
      </c>
      <c r="CL18" s="210"/>
      <c r="CM18" s="137">
        <f>AP10</f>
        <v>11255.619140625</v>
      </c>
      <c r="CN18" s="210"/>
      <c r="CO18" s="137">
        <f>AR10</f>
        <v>7739.37841796875</v>
      </c>
      <c r="CP18" s="137"/>
      <c r="CQ18" s="137">
        <f>AT10</f>
        <v>7456.7997999999998</v>
      </c>
      <c r="CR18" s="137"/>
      <c r="CS18" s="137">
        <f>AV10</f>
        <v>8603.9659800000009</v>
      </c>
      <c r="CT18" s="210"/>
    </row>
    <row r="19" spans="2:98" ht="25.5" customHeight="1" x14ac:dyDescent="0.25">
      <c r="B19" s="272">
        <v>2701</v>
      </c>
      <c r="C19" s="433">
        <v>11</v>
      </c>
      <c r="D19" s="442" t="s">
        <v>252</v>
      </c>
      <c r="E19" s="433" t="s">
        <v>249</v>
      </c>
      <c r="F19" s="436"/>
      <c r="G19" s="118"/>
      <c r="H19" s="436"/>
      <c r="I19" s="118"/>
      <c r="J19" s="436"/>
      <c r="K19" s="118"/>
      <c r="L19" s="436"/>
      <c r="M19" s="118"/>
      <c r="N19" s="436"/>
      <c r="O19" s="118"/>
      <c r="P19" s="436"/>
      <c r="Q19" s="118"/>
      <c r="R19" s="436"/>
      <c r="S19" s="118"/>
      <c r="T19" s="436"/>
      <c r="U19" s="118"/>
      <c r="V19" s="436"/>
      <c r="W19" s="118"/>
      <c r="X19" s="436"/>
      <c r="Y19" s="118"/>
      <c r="Z19" s="436"/>
      <c r="AA19" s="118"/>
      <c r="AB19" s="436"/>
      <c r="AC19" s="118"/>
      <c r="AD19" s="436"/>
      <c r="AE19" s="118"/>
      <c r="AF19" s="436"/>
      <c r="AG19" s="118"/>
      <c r="AH19" s="436"/>
      <c r="AI19" s="118"/>
      <c r="AJ19" s="436"/>
      <c r="AK19" s="118"/>
      <c r="AL19" s="436"/>
      <c r="AM19" s="118"/>
      <c r="AN19" s="436"/>
      <c r="AO19" s="118"/>
      <c r="AP19" s="436"/>
      <c r="AQ19" s="118"/>
      <c r="AR19" s="436"/>
      <c r="AS19" s="118"/>
      <c r="AT19" s="436"/>
      <c r="AU19" s="118"/>
      <c r="AV19" s="436"/>
      <c r="AW19" s="118"/>
      <c r="AX19" s="155"/>
      <c r="AY19" s="53"/>
      <c r="AZ19" s="315" t="s">
        <v>233</v>
      </c>
      <c r="BA19" s="318" t="s">
        <v>270</v>
      </c>
      <c r="BB19" s="223"/>
      <c r="BC19" s="175" t="s">
        <v>214</v>
      </c>
      <c r="BD19" s="175"/>
      <c r="BE19" s="175" t="str">
        <f>IF(OR(ISBLANK(H10),ISBLANK('R1'!H16)),"N/A",IF(BE17&gt;=BE18/1000,"ok","&lt;&gt;"))</f>
        <v>N/A</v>
      </c>
      <c r="BF19" s="175"/>
      <c r="BG19" s="175" t="str">
        <f>IF(OR(ISBLANK(J10),ISBLANK('R1'!J16)),"N/A",IF(BG17&gt;=BG18/1000,"ok","&lt;&gt;"))</f>
        <v>N/A</v>
      </c>
      <c r="BH19" s="175"/>
      <c r="BI19" s="175" t="str">
        <f>IF(OR(ISBLANK(L10),ISBLANK('R1'!R16)),"N/A",IF(BI17&gt;=BI18/1000,"ok","&lt;&gt;"))</f>
        <v>N/A</v>
      </c>
      <c r="BJ19" s="175"/>
      <c r="BK19" s="175" t="str">
        <f>IF(OR(ISBLANK(N10),ISBLANK('R1'!N16)),"N/A",IF(BK17&gt;=BK18/1000,"ok","&lt;&gt;"))</f>
        <v>N/A</v>
      </c>
      <c r="BL19" s="175"/>
      <c r="BM19" s="175" t="str">
        <f>IF(OR(ISBLANK(P10),ISBLANK('R1'!P16)),"N/A",IF(BM17&gt;=BM18/1000,"ok","&lt;&gt;"))</f>
        <v>N/A</v>
      </c>
      <c r="BN19" s="175"/>
      <c r="BO19" s="175" t="str">
        <f>IF(OR(ISBLANK(R10),ISBLANK('R1'!R16)),"N/A",IF(BO17&gt;=BO18/1000,"ok","&lt;&gt;"))</f>
        <v>N/A</v>
      </c>
      <c r="BP19" s="175"/>
      <c r="BQ19" s="175" t="str">
        <f>IF(OR(ISBLANK(T10),ISBLANK('R1'!T16)),"N/A",IF(BQ17&gt;=BQ18/1000,"ok","&lt;&gt;"))</f>
        <v>N/A</v>
      </c>
      <c r="BR19" s="175"/>
      <c r="BS19" s="175" t="str">
        <f>IF(OR(ISBLANK(V10),ISBLANK('R1'!V16)),"N/A",IF(BS17&gt;=BS18/1000,"ok","&lt;&gt;"))</f>
        <v>N/A</v>
      </c>
      <c r="BT19" s="175"/>
      <c r="BU19" s="175" t="str">
        <f>IF(OR(ISBLANK(X10),ISBLANK('R1'!X16)),"N/A",IF(BU17&gt;=BU18/1000,"ok","&lt;&gt;"))</f>
        <v>N/A</v>
      </c>
      <c r="BV19" s="175"/>
      <c r="BW19" s="175" t="str">
        <f>IF(OR(ISBLANK(Z10),ISBLANK('R1'!Z16)),"N/A",IF(BW17&gt;=BW18/1000,"ok","&lt;&gt;"))</f>
        <v>N/A</v>
      </c>
      <c r="BX19" s="175"/>
      <c r="BY19" s="175" t="str">
        <f>IF(OR(ISBLANK(AB10),ISBLANK('R1'!AB16)),"N/A",IF(BY17&gt;=BY18/1000,"ok","&lt;&gt;"))</f>
        <v>N/A</v>
      </c>
      <c r="BZ19" s="175"/>
      <c r="CA19" s="175" t="str">
        <f>IF(OR(ISBLANK(AD10),ISBLANK('R1'!AD16)),"N/A",IF(CA17&gt;=CA18/1000,"ok","&lt;&gt;"))</f>
        <v>N/A</v>
      </c>
      <c r="CB19" s="175"/>
      <c r="CC19" s="175" t="str">
        <f>IF(OR(ISBLANK(AF10),ISBLANK('R1'!AF16)),"N/A",IF(CC17&gt;=CC18/1000,"ok","&lt;&gt;"))</f>
        <v>N/A</v>
      </c>
      <c r="CD19" s="175"/>
      <c r="CE19" s="175" t="str">
        <f>IF(OR(ISBLANK(AH10),ISBLANK('R1'!AH16)),"N/A",IF(CE17&gt;=CE18/1000,"ok","&lt;&gt;"))</f>
        <v>N/A</v>
      </c>
      <c r="CF19" s="175"/>
      <c r="CG19" s="175" t="str">
        <f>IF(OR(ISBLANK(AJ10),ISBLANK('R1'!AJ16)),"N/A",IF(CG17&gt;=CG18/1000,"ok","&lt;&gt;"))</f>
        <v>N/A</v>
      </c>
      <c r="CH19" s="175"/>
      <c r="CI19" s="175" t="str">
        <f>IF(OR(ISBLANK(AL10),ISBLANK('R1'!AL16)),"N/A",IF(CI17&gt;=CI18/1000,"ok","&lt;&gt;"))</f>
        <v>N/A</v>
      </c>
      <c r="CJ19" s="175"/>
      <c r="CK19" s="175" t="str">
        <f>IF(OR(ISBLANK(AN10),ISBLANK('R1'!AN16)),"N/A",IF(CK17&gt;=CK18/1000,"ok","&lt;&gt;"))</f>
        <v>N/A</v>
      </c>
      <c r="CL19" s="467"/>
      <c r="CM19" s="175" t="str">
        <f>IF(OR(ISBLANK(AP10),ISBLANK('R1'!AP16)),"N/A",IF(CM17&gt;=CM18/1000,"ok","&lt;&gt;"))</f>
        <v>N/A</v>
      </c>
      <c r="CN19" s="175"/>
      <c r="CO19" s="175" t="str">
        <f>IF(OR(ISBLANK(AR10),ISBLANK('R1'!AR16)),"N/A",IF(CO17&gt;=CO18/1000,"ok","&lt;&gt;"))</f>
        <v>N/A</v>
      </c>
      <c r="CP19" s="175"/>
      <c r="CQ19" s="175" t="str">
        <f>IF(OR(ISBLANK(AT10),ISBLANK('R1'!AT16)),"N/A",IF(CQ17&gt;=CQ18/1000,"ok","&lt;&gt;"))</f>
        <v>N/A</v>
      </c>
      <c r="CR19" s="175"/>
      <c r="CS19" s="175" t="str">
        <f>IF(OR(ISBLANK(AV10),ISBLANK('R1'!AV16)),"N/A",IF(CS17&gt;=CS18/1000,"ok","&lt;&gt;"))</f>
        <v>N/A</v>
      </c>
      <c r="CT19" s="467"/>
    </row>
    <row r="20" spans="2:98" ht="16.5" customHeight="1" x14ac:dyDescent="0.25">
      <c r="C20" s="43" t="s">
        <v>226</v>
      </c>
      <c r="D20" s="359"/>
      <c r="E20" s="57"/>
      <c r="F20" s="57"/>
      <c r="G20" s="368"/>
      <c r="H20" s="57"/>
      <c r="I20" s="57"/>
      <c r="J20" s="57"/>
      <c r="K20" s="57"/>
      <c r="L20" s="57"/>
      <c r="M20" s="57"/>
      <c r="N20" s="57"/>
      <c r="O20" s="57"/>
      <c r="P20" s="57"/>
      <c r="Q20" s="57"/>
      <c r="R20" s="57"/>
      <c r="S20" s="57"/>
      <c r="T20" s="57"/>
      <c r="U20" s="57"/>
      <c r="V20" s="57"/>
      <c r="W20" s="57"/>
      <c r="X20" s="57"/>
      <c r="Y20" s="57"/>
      <c r="Z20" s="57"/>
      <c r="AA20" s="377"/>
      <c r="AB20" s="57"/>
      <c r="AC20" s="377"/>
      <c r="AZ20" s="176" t="s">
        <v>241</v>
      </c>
      <c r="BA20" s="339" t="s">
        <v>242</v>
      </c>
      <c r="BB20" s="276"/>
      <c r="BC20" s="277"/>
      <c r="BD20" s="278"/>
      <c r="BE20" s="277"/>
      <c r="BF20" s="278"/>
      <c r="BG20" s="277"/>
      <c r="BH20" s="278"/>
      <c r="BI20" s="277"/>
      <c r="BJ20" s="278"/>
      <c r="BK20" s="277"/>
      <c r="BL20" s="278"/>
      <c r="BM20" s="277"/>
      <c r="BN20" s="278"/>
      <c r="BO20" s="277"/>
      <c r="BP20" s="278"/>
      <c r="BQ20" s="277"/>
      <c r="BR20" s="278"/>
      <c r="BS20" s="277"/>
      <c r="BT20" s="278"/>
      <c r="BU20" s="277"/>
      <c r="BV20" s="278"/>
      <c r="BW20" s="277"/>
      <c r="BX20" s="278"/>
      <c r="BY20" s="277"/>
      <c r="BZ20" s="278"/>
      <c r="CA20" s="277"/>
      <c r="CB20" s="278"/>
      <c r="CC20" s="277"/>
      <c r="CD20" s="278"/>
      <c r="CE20" s="277"/>
      <c r="CF20" s="278"/>
      <c r="CG20" s="277"/>
      <c r="CH20" s="278"/>
      <c r="CI20" s="277"/>
      <c r="CJ20" s="278"/>
      <c r="CK20" s="277"/>
      <c r="CL20" s="278"/>
      <c r="CM20" s="277"/>
      <c r="CN20" s="278"/>
      <c r="CO20" s="277"/>
      <c r="CP20" s="278"/>
      <c r="CQ20" s="277"/>
      <c r="CR20" s="278"/>
      <c r="CS20" s="277"/>
      <c r="CT20" s="278"/>
    </row>
    <row r="21" spans="2:98" ht="12.75" customHeight="1" x14ac:dyDescent="0.25">
      <c r="C21" s="162" t="s">
        <v>228</v>
      </c>
      <c r="D21" s="685" t="s">
        <v>271</v>
      </c>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685"/>
      <c r="AR21" s="154"/>
      <c r="AS21" s="154"/>
      <c r="AT21" s="154"/>
      <c r="AU21" s="154"/>
      <c r="AV21" s="154"/>
      <c r="AW21" s="154"/>
      <c r="AX21" s="47"/>
      <c r="AZ21" s="176" t="s">
        <v>243</v>
      </c>
      <c r="BA21" s="339" t="s">
        <v>244</v>
      </c>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283"/>
      <c r="CO21" s="176"/>
      <c r="CP21" s="176"/>
      <c r="CQ21" s="176"/>
      <c r="CR21" s="176"/>
      <c r="CS21" s="176"/>
      <c r="CT21" s="283"/>
    </row>
    <row r="22" spans="2:98" ht="14.1" customHeight="1" x14ac:dyDescent="0.25">
      <c r="C22" s="162" t="s">
        <v>228</v>
      </c>
      <c r="D22" s="690" t="s">
        <v>230</v>
      </c>
      <c r="E22" s="690"/>
      <c r="F22" s="690"/>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0"/>
      <c r="AR22" s="640"/>
      <c r="AS22" s="640"/>
      <c r="AT22" s="640"/>
      <c r="AU22" s="640"/>
      <c r="AV22" s="640"/>
      <c r="AW22" s="640"/>
      <c r="AX22" s="640"/>
      <c r="AZ22" s="268" t="s">
        <v>245</v>
      </c>
      <c r="BA22" s="339" t="s">
        <v>246</v>
      </c>
      <c r="BB22" s="180"/>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O22" s="181"/>
      <c r="CP22" s="181"/>
      <c r="CQ22" s="181"/>
      <c r="CR22" s="181"/>
    </row>
    <row r="23" spans="2:98" ht="13.35" customHeight="1" x14ac:dyDescent="0.25">
      <c r="C23" s="162" t="s">
        <v>228</v>
      </c>
      <c r="D23" s="685" t="s">
        <v>231</v>
      </c>
      <c r="E23" s="685"/>
      <c r="F23" s="685"/>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685"/>
      <c r="AS23" s="685"/>
      <c r="AT23" s="685"/>
      <c r="AU23" s="685"/>
      <c r="AV23" s="685"/>
      <c r="AW23" s="685"/>
      <c r="AX23" s="685"/>
      <c r="AY23" s="262"/>
    </row>
    <row r="24" spans="2:98" ht="5.0999999999999996" customHeight="1" x14ac:dyDescent="0.25">
      <c r="C24" s="162"/>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c r="AQ24" s="681"/>
      <c r="AR24" s="154"/>
      <c r="AS24" s="154"/>
      <c r="AT24" s="154"/>
      <c r="AU24" s="154"/>
      <c r="AV24" s="154"/>
      <c r="AW24" s="154"/>
      <c r="AX24" s="154"/>
      <c r="BA24" s="338"/>
      <c r="BB24" s="176"/>
      <c r="BC24" s="275"/>
      <c r="BD24" s="280"/>
      <c r="BE24" s="275"/>
      <c r="BF24" s="280"/>
      <c r="BG24" s="176"/>
      <c r="BH24" s="280"/>
      <c r="BI24" s="275"/>
      <c r="BJ24" s="280"/>
      <c r="BK24" s="275"/>
      <c r="BL24" s="280"/>
      <c r="BM24" s="176"/>
      <c r="BN24" s="280"/>
      <c r="BO24" s="275"/>
      <c r="BP24" s="280"/>
      <c r="BQ24" s="275"/>
      <c r="BR24" s="280"/>
      <c r="BS24" s="275"/>
      <c r="BT24" s="280"/>
      <c r="BU24" s="275"/>
      <c r="BV24" s="280"/>
      <c r="BW24" s="275"/>
      <c r="BX24" s="280"/>
      <c r="BY24" s="275"/>
      <c r="BZ24" s="280"/>
      <c r="CA24" s="275"/>
      <c r="CB24" s="281"/>
      <c r="CC24" s="275"/>
      <c r="CD24" s="280"/>
      <c r="CE24" s="275"/>
      <c r="CF24" s="280"/>
      <c r="CG24" s="280"/>
      <c r="CH24" s="280"/>
      <c r="CI24" s="280"/>
      <c r="CJ24" s="280"/>
      <c r="CK24" s="275"/>
      <c r="CL24" s="280"/>
      <c r="CM24" s="275"/>
      <c r="CN24" s="280"/>
      <c r="CO24" s="280"/>
      <c r="CP24" s="280"/>
      <c r="CQ24" s="275"/>
      <c r="CR24" s="280"/>
      <c r="CS24" s="275"/>
      <c r="CT24" s="280"/>
    </row>
    <row r="25" spans="2:98" ht="14.25" customHeight="1" x14ac:dyDescent="0.25">
      <c r="C25" s="162"/>
      <c r="D25" s="48"/>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Z25" s="268"/>
      <c r="BA25" s="320"/>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280"/>
      <c r="CO25" s="176"/>
      <c r="CP25" s="176"/>
      <c r="CQ25" s="176"/>
      <c r="CR25" s="176"/>
      <c r="CS25" s="176"/>
      <c r="CT25" s="280"/>
    </row>
    <row r="26" spans="2:98" ht="29.7" customHeight="1" x14ac:dyDescent="0.25">
      <c r="D26" s="46"/>
      <c r="E26" s="134"/>
      <c r="F26" s="135"/>
      <c r="G26" s="135"/>
      <c r="H26" s="706" t="str">
        <f>D9&amp;" (R2,1)"</f>
        <v>Stock of hazardous waste at the beginning of the year (R2,1)</v>
      </c>
      <c r="I26" s="709"/>
      <c r="J26" s="709"/>
      <c r="K26" s="709"/>
      <c r="L26" s="709"/>
      <c r="M26" s="710"/>
      <c r="N26" s="135"/>
      <c r="O26" s="135"/>
      <c r="P26" s="135"/>
      <c r="Q26" s="135"/>
      <c r="R26" s="135"/>
      <c r="S26" s="135"/>
      <c r="T26" s="135"/>
      <c r="U26" s="135"/>
      <c r="V26" s="135"/>
      <c r="W26" s="135"/>
      <c r="X26"/>
      <c r="Y26"/>
      <c r="Z26" s="94"/>
      <c r="AA26" s="94"/>
      <c r="AB26" s="94"/>
      <c r="AC26" s="94"/>
      <c r="AD26" s="94"/>
      <c r="AE26" s="94"/>
      <c r="AF26" s="94"/>
      <c r="AG26" s="44"/>
      <c r="AH26"/>
      <c r="AI26" s="134"/>
      <c r="AJ26" s="94"/>
      <c r="AK26" s="94"/>
      <c r="AL26" s="94"/>
      <c r="AM26" s="94"/>
      <c r="AN26" s="94"/>
      <c r="AO26" s="94"/>
      <c r="AP26" s="94"/>
      <c r="AQ26" s="134"/>
      <c r="AR26" s="134"/>
      <c r="AS26" s="134"/>
      <c r="AT26" s="134"/>
      <c r="AU26" s="134"/>
      <c r="AV26" s="134"/>
      <c r="AW26" s="134"/>
      <c r="AX26" s="134"/>
      <c r="AZ26" s="176"/>
      <c r="BA26" s="279"/>
      <c r="BB26" s="176"/>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O26" s="229"/>
      <c r="CP26" s="229"/>
      <c r="CQ26" s="229"/>
      <c r="CR26" s="229"/>
      <c r="CS26" s="229"/>
    </row>
    <row r="27" spans="2:98" ht="18" customHeight="1" x14ac:dyDescent="0.25">
      <c r="D27" s="46"/>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O27" s="134"/>
      <c r="AP27" s="134"/>
      <c r="AQ27" s="134"/>
      <c r="AR27" s="134"/>
      <c r="AS27" s="134"/>
      <c r="AT27" s="134"/>
      <c r="AU27" s="134"/>
      <c r="AV27" s="134"/>
      <c r="AW27" s="134"/>
      <c r="AX27" s="134"/>
      <c r="AZ27" s="176"/>
      <c r="BA27" s="279"/>
      <c r="BB27" s="176"/>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29"/>
      <c r="CO27" s="229"/>
      <c r="CP27" s="229"/>
      <c r="CQ27" s="229"/>
      <c r="CR27" s="229"/>
      <c r="CS27" s="229"/>
    </row>
    <row r="28" spans="2:98" ht="43.35" customHeight="1" x14ac:dyDescent="0.25">
      <c r="D28" s="497" t="str">
        <f>D10&amp;" (R2,2) [+]"</f>
        <v>Hazardous waste generated during the year (R2,2) [+]</v>
      </c>
      <c r="F28" s="134"/>
      <c r="G28" s="134"/>
      <c r="H28" s="134"/>
      <c r="I28" s="134"/>
      <c r="J28" s="134"/>
      <c r="K28" s="134"/>
      <c r="L28" s="134"/>
      <c r="M28" s="134"/>
      <c r="N28" s="134"/>
      <c r="O28" s="134"/>
      <c r="P28" s="134"/>
      <c r="Q28" s="706" t="str">
        <f>D13&amp;" (R2,5) [-]"</f>
        <v>Hazardous waste treated or disposed of during the year (=6+7+9+10) (R2,5) [-]</v>
      </c>
      <c r="R28" s="707"/>
      <c r="S28" s="707"/>
      <c r="T28" s="707"/>
      <c r="U28" s="707"/>
      <c r="V28" s="707"/>
      <c r="W28" s="708"/>
      <c r="X28" s="134"/>
      <c r="Y28" s="134"/>
      <c r="Z28" s="134"/>
      <c r="AA28" s="134"/>
      <c r="AB28" s="134"/>
      <c r="AC28" s="134"/>
      <c r="AD28" s="134"/>
      <c r="AE28" s="134"/>
      <c r="AF28" s="134"/>
      <c r="AG28" s="134"/>
      <c r="AH28" s="167"/>
      <c r="AI28" s="167"/>
      <c r="AJ28" s="94"/>
      <c r="AK28" s="94"/>
      <c r="AL28" s="94"/>
      <c r="AM28" s="94"/>
      <c r="AN28" s="94"/>
      <c r="AO28" s="94"/>
      <c r="AP28" s="94"/>
      <c r="AQ28" s="134"/>
      <c r="AR28" s="134"/>
      <c r="AS28" s="134"/>
      <c r="AT28" s="134"/>
      <c r="AU28" s="134"/>
      <c r="AV28" s="134"/>
      <c r="AW28" s="134"/>
      <c r="AX28" s="134"/>
      <c r="AZ28" s="176"/>
      <c r="BA28" s="279"/>
      <c r="BB28" s="176"/>
      <c r="BC28" s="178"/>
      <c r="BD28" s="177"/>
      <c r="BE28" s="178"/>
      <c r="BF28" s="178"/>
      <c r="BG28" s="178"/>
      <c r="BH28" s="177"/>
      <c r="BI28" s="178"/>
      <c r="BJ28" s="178"/>
      <c r="BK28" s="178"/>
      <c r="BL28" s="177"/>
      <c r="BM28" s="178"/>
      <c r="BN28" s="177"/>
      <c r="BO28" s="178"/>
      <c r="BP28" s="178"/>
      <c r="BQ28" s="178"/>
      <c r="BR28" s="177"/>
      <c r="BS28" s="178"/>
      <c r="BT28" s="178"/>
      <c r="BU28" s="178"/>
      <c r="BV28" s="177"/>
      <c r="BW28" s="178"/>
      <c r="BX28" s="179"/>
      <c r="BY28" s="178"/>
      <c r="BZ28" s="177"/>
      <c r="CA28" s="178"/>
      <c r="CB28" s="178"/>
      <c r="CC28" s="178"/>
      <c r="CD28" s="177"/>
      <c r="CE28" s="178"/>
      <c r="CF28" s="179"/>
      <c r="CG28" s="178"/>
      <c r="CH28" s="177"/>
      <c r="CI28" s="178"/>
      <c r="CJ28" s="179"/>
      <c r="CO28" s="178"/>
      <c r="CP28" s="179"/>
    </row>
    <row r="29" spans="2:98" ht="17.7" customHeight="1" x14ac:dyDescent="0.25">
      <c r="D29" s="46"/>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56"/>
      <c r="AI29" s="156"/>
      <c r="AJ29" s="156"/>
      <c r="AK29" s="156"/>
      <c r="AL29" s="156"/>
      <c r="AM29" s="156"/>
      <c r="AN29" s="156"/>
      <c r="AO29" s="134"/>
      <c r="AP29" s="134"/>
      <c r="AQ29" s="134"/>
      <c r="AR29" s="134"/>
      <c r="AS29" s="134"/>
      <c r="AT29" s="134"/>
      <c r="AU29" s="134"/>
      <c r="AV29" s="134"/>
      <c r="AW29" s="134"/>
      <c r="AX29" s="134"/>
      <c r="AZ29" s="176"/>
      <c r="BA29" s="279"/>
      <c r="BB29" s="176"/>
      <c r="BC29" s="178"/>
      <c r="BD29" s="177"/>
      <c r="BE29" s="178"/>
      <c r="BF29" s="178"/>
      <c r="BG29" s="178"/>
      <c r="BH29" s="177"/>
      <c r="BI29" s="178"/>
      <c r="BJ29" s="178"/>
      <c r="BK29" s="178"/>
      <c r="BL29" s="177"/>
      <c r="BM29" s="178"/>
      <c r="BN29" s="177"/>
      <c r="BO29" s="178"/>
      <c r="BP29" s="178"/>
      <c r="BQ29" s="178"/>
      <c r="BR29" s="177"/>
      <c r="BS29" s="178"/>
      <c r="BT29" s="178"/>
      <c r="BU29" s="178"/>
      <c r="BV29" s="177"/>
      <c r="BW29" s="178"/>
      <c r="BX29" s="179"/>
      <c r="BY29" s="178"/>
      <c r="BZ29" s="177"/>
      <c r="CA29" s="178"/>
      <c r="CB29" s="178"/>
      <c r="CC29" s="178"/>
      <c r="CD29" s="177"/>
      <c r="CE29" s="178"/>
      <c r="CF29" s="179"/>
      <c r="CG29" s="178"/>
      <c r="CH29" s="177"/>
      <c r="CI29" s="178"/>
      <c r="CJ29" s="179"/>
      <c r="CO29" s="178"/>
      <c r="CP29" s="179"/>
    </row>
    <row r="30" spans="2:98" ht="29.7" customHeight="1" x14ac:dyDescent="0.25">
      <c r="D30" s="497" t="str">
        <f>D11&amp;" (R2,3) [+]"</f>
        <v>Hazardous waste imported during the year (R2,3) [+]</v>
      </c>
      <c r="F30" s="134"/>
      <c r="G30" s="134"/>
      <c r="H30" s="134"/>
      <c r="I30" s="134"/>
      <c r="J30" s="134"/>
      <c r="K30" s="134"/>
      <c r="L30" s="134"/>
      <c r="M30" s="134"/>
      <c r="N30" s="134"/>
      <c r="O30" s="134"/>
      <c r="P30" s="134"/>
      <c r="Q30" s="703" t="str">
        <f>D12&amp;" (R2,4) [-]"</f>
        <v>Hazardous waste exported during the year (R2,4) [-]</v>
      </c>
      <c r="R30" s="704"/>
      <c r="S30" s="704"/>
      <c r="T30" s="704"/>
      <c r="U30" s="704"/>
      <c r="V30" s="704"/>
      <c r="W30" s="705"/>
      <c r="X30" s="134"/>
      <c r="Y30" s="134"/>
      <c r="Z30" s="134"/>
      <c r="AA30" s="134"/>
      <c r="AB30" s="134"/>
      <c r="AC30" s="134"/>
      <c r="AD30" s="134"/>
      <c r="AE30" s="134"/>
      <c r="AF30" s="134"/>
      <c r="AG30" s="134"/>
      <c r="AI30" s="167"/>
      <c r="AJ30" s="94"/>
      <c r="AK30" s="94"/>
      <c r="AL30" s="94"/>
      <c r="AM30" s="94"/>
      <c r="AN30" s="94"/>
      <c r="AO30" s="94"/>
      <c r="AP30" s="94"/>
      <c r="AQ30" s="134"/>
      <c r="AR30" s="134"/>
      <c r="AS30" s="134"/>
      <c r="AT30" s="134"/>
      <c r="AU30" s="134"/>
      <c r="AV30" s="134"/>
      <c r="AW30" s="134"/>
      <c r="AX30" s="134"/>
      <c r="AZ30" s="176"/>
      <c r="BA30" s="274"/>
      <c r="BB30" s="176"/>
      <c r="BC30" s="229"/>
      <c r="BD30" s="229"/>
      <c r="BE30" s="229"/>
      <c r="BF30" s="229"/>
      <c r="BG30" s="229"/>
      <c r="BH30" s="229"/>
      <c r="BI30" s="229"/>
      <c r="BJ30" s="229"/>
      <c r="BK30" s="229"/>
      <c r="BL30" s="229"/>
      <c r="BM30" s="229"/>
      <c r="BN30" s="229"/>
      <c r="BO30" s="229"/>
      <c r="BP30" s="229"/>
      <c r="BQ30" s="229"/>
      <c r="BR30" s="229"/>
      <c r="BS30" s="229"/>
      <c r="BT30" s="229"/>
      <c r="BU30" s="229"/>
      <c r="BV30" s="229"/>
      <c r="BW30" s="229"/>
      <c r="BX30" s="229"/>
      <c r="BY30" s="229"/>
      <c r="BZ30" s="229"/>
      <c r="CA30" s="229"/>
      <c r="CB30" s="229"/>
      <c r="CC30" s="229"/>
      <c r="CD30" s="229"/>
      <c r="CE30" s="229"/>
      <c r="CF30" s="229"/>
      <c r="CG30" s="229"/>
      <c r="CH30" s="229"/>
      <c r="CI30" s="229"/>
      <c r="CJ30" s="229"/>
      <c r="CK30" s="229"/>
      <c r="CL30" s="229"/>
      <c r="CM30" s="229"/>
      <c r="CO30" s="229"/>
      <c r="CP30" s="229"/>
      <c r="CQ30" s="229"/>
      <c r="CR30" s="229"/>
      <c r="CS30" s="229"/>
    </row>
    <row r="31" spans="2:98" ht="14.1" customHeight="1" x14ac:dyDescent="0.25">
      <c r="D31" s="46"/>
      <c r="E31" s="134"/>
      <c r="F31" s="134"/>
      <c r="G31" s="134"/>
      <c r="H31" s="697" t="str">
        <f>D19&amp;" (R2,11)"</f>
        <v>Stock of hazardous waste at the end of the year (=1+2+3-4-5) (R2,11)</v>
      </c>
      <c r="I31" s="698"/>
      <c r="J31" s="698"/>
      <c r="K31" s="698"/>
      <c r="L31" s="698"/>
      <c r="M31" s="699"/>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Z31" s="176"/>
      <c r="BA31" s="274"/>
      <c r="BB31" s="176"/>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O31" s="229"/>
      <c r="CP31" s="229"/>
      <c r="CQ31" s="229"/>
      <c r="CR31" s="229"/>
      <c r="CS31" s="229"/>
    </row>
    <row r="32" spans="2:98" ht="30.6" customHeight="1" x14ac:dyDescent="0.25">
      <c r="D32" s="46"/>
      <c r="E32" s="134"/>
      <c r="F32" s="134"/>
      <c r="G32" s="134"/>
      <c r="H32" s="700"/>
      <c r="I32" s="701"/>
      <c r="J32" s="701"/>
      <c r="K32" s="701"/>
      <c r="L32" s="701"/>
      <c r="M32" s="702"/>
      <c r="N32" s="134"/>
      <c r="O32" s="134"/>
      <c r="P32" s="134"/>
      <c r="Q32" s="134"/>
      <c r="R32" s="134"/>
      <c r="S32" s="134"/>
      <c r="T32" s="134"/>
      <c r="U32" s="134"/>
      <c r="V32" s="134"/>
      <c r="W32" s="134"/>
      <c r="X32" s="94"/>
      <c r="Y32" s="94"/>
      <c r="Z32" s="94"/>
      <c r="AA32"/>
      <c r="AB32"/>
      <c r="AC32"/>
      <c r="AD32"/>
      <c r="AE32"/>
      <c r="AF32"/>
      <c r="AG32" s="8"/>
      <c r="AH32"/>
      <c r="AI32" s="134"/>
      <c r="AJ32" s="134"/>
      <c r="AK32" s="134"/>
      <c r="AL32" s="134"/>
      <c r="AM32" s="134"/>
      <c r="AN32" s="134"/>
      <c r="AO32" s="134"/>
      <c r="AP32" s="134"/>
      <c r="AQ32" s="134"/>
      <c r="AR32" s="134"/>
      <c r="AS32" s="134"/>
      <c r="AT32" s="134"/>
      <c r="AU32" s="134"/>
      <c r="AV32" s="134"/>
      <c r="AW32" s="134"/>
      <c r="AX32" s="134"/>
      <c r="AZ32" s="176"/>
      <c r="BA32" s="282"/>
      <c r="BB32" s="176"/>
      <c r="BC32" s="178"/>
      <c r="BD32" s="177"/>
      <c r="BE32" s="178"/>
      <c r="BF32" s="178"/>
      <c r="BG32" s="178"/>
      <c r="BH32" s="177"/>
      <c r="BI32" s="178"/>
      <c r="BJ32" s="178"/>
      <c r="BK32" s="178"/>
      <c r="BL32" s="177"/>
      <c r="BM32" s="178"/>
      <c r="BN32" s="177"/>
      <c r="BO32" s="178"/>
      <c r="BP32" s="178"/>
      <c r="BQ32" s="178"/>
      <c r="BR32" s="177"/>
      <c r="BS32" s="178"/>
      <c r="BT32" s="178"/>
      <c r="BU32" s="178"/>
      <c r="BV32" s="177"/>
      <c r="BW32" s="178"/>
      <c r="BX32" s="179"/>
      <c r="BY32" s="178"/>
      <c r="BZ32" s="177"/>
      <c r="CA32" s="178"/>
      <c r="CB32" s="178"/>
      <c r="CC32" s="178"/>
      <c r="CD32" s="177"/>
      <c r="CE32" s="178"/>
      <c r="CF32" s="179"/>
      <c r="CG32" s="178"/>
      <c r="CH32" s="177"/>
      <c r="CI32" s="178"/>
      <c r="CJ32" s="179"/>
      <c r="CO32" s="178"/>
      <c r="CP32" s="179"/>
    </row>
    <row r="33" spans="1:94" ht="6.6" customHeight="1" x14ac:dyDescent="0.25">
      <c r="AZ33" s="176"/>
      <c r="BA33" s="181"/>
      <c r="BB33" s="176"/>
      <c r="BC33" s="221"/>
      <c r="BD33" s="181"/>
      <c r="BE33" s="221"/>
      <c r="BF33" s="221"/>
      <c r="BG33" s="221"/>
      <c r="BH33" s="181"/>
      <c r="BI33" s="221"/>
      <c r="BJ33" s="221"/>
      <c r="BK33" s="221"/>
      <c r="BL33" s="181"/>
      <c r="BM33" s="221"/>
      <c r="BN33" s="181"/>
      <c r="BO33" s="221"/>
      <c r="BP33" s="221"/>
      <c r="BQ33" s="221"/>
      <c r="BR33" s="181"/>
      <c r="BS33" s="221"/>
      <c r="BT33" s="221"/>
      <c r="BU33" s="221"/>
      <c r="BV33" s="181"/>
      <c r="BW33" s="221"/>
      <c r="BX33" s="179"/>
      <c r="BY33" s="221"/>
      <c r="BZ33" s="181"/>
      <c r="CA33" s="221"/>
      <c r="CB33" s="221"/>
      <c r="CC33" s="221"/>
      <c r="CD33" s="181"/>
      <c r="CE33" s="221"/>
      <c r="CF33" s="179"/>
      <c r="CG33" s="221"/>
      <c r="CH33" s="181"/>
      <c r="CI33" s="221"/>
      <c r="CJ33" s="179"/>
      <c r="CO33" s="221"/>
      <c r="CP33" s="179"/>
    </row>
    <row r="34" spans="1:94" ht="17.25" customHeight="1" x14ac:dyDescent="0.3">
      <c r="B34" s="264">
        <v>1</v>
      </c>
      <c r="C34" s="49" t="s">
        <v>237</v>
      </c>
      <c r="D34" s="49"/>
      <c r="E34" s="49"/>
      <c r="F34" s="77"/>
      <c r="G34" s="85"/>
      <c r="H34" s="77"/>
      <c r="I34" s="85"/>
      <c r="J34" s="77"/>
      <c r="K34" s="85"/>
      <c r="L34" s="77"/>
      <c r="M34" s="85"/>
      <c r="N34" s="77"/>
      <c r="O34" s="85"/>
      <c r="P34" s="77"/>
      <c r="Q34" s="85"/>
      <c r="R34" s="77"/>
      <c r="S34" s="85"/>
      <c r="T34" s="77"/>
      <c r="U34" s="85"/>
      <c r="V34" s="77"/>
      <c r="W34" s="85"/>
      <c r="X34" s="77"/>
      <c r="Y34" s="85"/>
      <c r="Z34" s="77"/>
      <c r="AA34" s="390"/>
      <c r="AB34" s="77"/>
      <c r="AC34" s="390"/>
      <c r="AD34" s="77"/>
      <c r="AE34" s="390"/>
      <c r="AF34" s="77"/>
      <c r="AG34" s="390"/>
      <c r="AH34" s="77"/>
      <c r="AI34" s="390"/>
      <c r="AJ34" s="85"/>
      <c r="AK34" s="390"/>
      <c r="AL34" s="85"/>
      <c r="AM34" s="390"/>
      <c r="AN34" s="77"/>
      <c r="AO34" s="390"/>
      <c r="AP34" s="77"/>
      <c r="AQ34" s="390"/>
      <c r="AR34" s="85"/>
      <c r="AS34" s="390"/>
      <c r="AT34" s="85"/>
      <c r="AU34" s="390"/>
      <c r="AV34" s="85"/>
      <c r="AW34" s="390"/>
      <c r="AX34" s="85"/>
      <c r="AZ34" s="176"/>
      <c r="BA34" s="181"/>
      <c r="BB34" s="176"/>
      <c r="BC34" s="221"/>
      <c r="BD34" s="222"/>
      <c r="BE34" s="221"/>
      <c r="BF34" s="221"/>
      <c r="BG34" s="221"/>
      <c r="BH34" s="222"/>
      <c r="BI34" s="221"/>
      <c r="BJ34" s="221"/>
      <c r="BK34" s="221"/>
      <c r="BL34" s="222"/>
      <c r="BM34" s="221"/>
      <c r="BN34" s="222"/>
      <c r="BO34" s="221"/>
      <c r="BP34" s="221"/>
      <c r="BQ34" s="221"/>
      <c r="BR34" s="222"/>
      <c r="BS34" s="221"/>
      <c r="BT34" s="221"/>
      <c r="BU34" s="221"/>
      <c r="BV34" s="222"/>
      <c r="BW34" s="221"/>
      <c r="BX34" s="179"/>
      <c r="BY34" s="221"/>
      <c r="BZ34" s="222"/>
      <c r="CA34" s="221"/>
      <c r="CB34" s="221"/>
      <c r="CC34" s="221"/>
      <c r="CD34" s="222"/>
      <c r="CE34" s="221"/>
      <c r="CF34" s="179"/>
      <c r="CG34" s="221"/>
      <c r="CH34" s="222"/>
      <c r="CI34" s="221"/>
      <c r="CJ34" s="179"/>
      <c r="CO34" s="221"/>
      <c r="CP34" s="179"/>
    </row>
    <row r="35" spans="1:94" ht="2.7" customHeight="1" thickBot="1" x14ac:dyDescent="0.35">
      <c r="C35" s="1"/>
      <c r="D35" s="1"/>
      <c r="E35" s="1"/>
    </row>
    <row r="36" spans="1:94" ht="15" customHeight="1" x14ac:dyDescent="0.25">
      <c r="C36" s="531" t="s">
        <v>239</v>
      </c>
      <c r="D36" s="678" t="s">
        <v>240</v>
      </c>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79"/>
      <c r="AL36" s="679"/>
      <c r="AM36" s="679"/>
      <c r="AN36" s="679"/>
      <c r="AO36" s="679"/>
      <c r="AP36" s="679"/>
      <c r="AQ36" s="679"/>
      <c r="AR36" s="679"/>
      <c r="AS36" s="679"/>
      <c r="AT36" s="679"/>
      <c r="AU36" s="679"/>
      <c r="AV36" s="679"/>
      <c r="AW36" s="679"/>
      <c r="AX36" s="680"/>
      <c r="BG36" s="196"/>
      <c r="BH36" s="215"/>
      <c r="BI36" s="196"/>
      <c r="BJ36" s="215"/>
      <c r="BK36" s="196"/>
      <c r="BL36" s="215"/>
      <c r="BM36" s="196"/>
      <c r="BN36" s="215"/>
      <c r="BO36" s="196"/>
      <c r="BP36" s="215"/>
      <c r="BQ36" s="196"/>
      <c r="BR36" s="215"/>
      <c r="BS36" s="196"/>
      <c r="BT36" s="215"/>
      <c r="BU36" s="196"/>
      <c r="BV36" s="215"/>
      <c r="BW36" s="196"/>
      <c r="BX36" s="215"/>
      <c r="BY36" s="196"/>
      <c r="BZ36" s="215"/>
      <c r="CA36" s="196"/>
      <c r="CB36" s="215"/>
      <c r="CC36" s="196"/>
      <c r="CD36" s="215"/>
      <c r="CE36" s="196"/>
      <c r="CF36" s="215"/>
      <c r="CG36" s="692"/>
      <c r="CH36" s="692"/>
      <c r="CI36" s="692"/>
      <c r="CJ36" s="215"/>
      <c r="CO36" s="168"/>
      <c r="CP36" s="215"/>
    </row>
    <row r="37" spans="1:94" ht="16.5" customHeight="1" x14ac:dyDescent="0.25">
      <c r="A37" s="264">
        <v>1</v>
      </c>
      <c r="B37" s="264">
        <v>6742</v>
      </c>
      <c r="C37" s="532" t="s">
        <v>251</v>
      </c>
      <c r="D37" s="669" t="s">
        <v>272</v>
      </c>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69"/>
      <c r="AK37" s="669"/>
      <c r="AL37" s="669"/>
      <c r="AM37" s="669"/>
      <c r="AN37" s="669"/>
      <c r="AO37" s="669"/>
      <c r="AP37" s="669"/>
      <c r="AQ37" s="669"/>
      <c r="AR37" s="669"/>
      <c r="AS37" s="669"/>
      <c r="AT37" s="669"/>
      <c r="AU37" s="669"/>
      <c r="AV37" s="669"/>
      <c r="AW37" s="669"/>
      <c r="AX37" s="671"/>
      <c r="AY37" s="35"/>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O37" s="168"/>
      <c r="CP37" s="168"/>
    </row>
    <row r="38" spans="1:94" ht="16.5" customHeight="1" x14ac:dyDescent="0.25">
      <c r="A38" s="264">
        <v>1</v>
      </c>
      <c r="B38" s="264">
        <v>5650</v>
      </c>
      <c r="C38" s="533" t="s">
        <v>256</v>
      </c>
      <c r="D38" s="669" t="s">
        <v>273</v>
      </c>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U38" s="669"/>
      <c r="AV38" s="669"/>
      <c r="AW38" s="669"/>
      <c r="AX38" s="671"/>
      <c r="AY38" s="35"/>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O38" s="168"/>
      <c r="CP38" s="168"/>
    </row>
    <row r="39" spans="1:94" ht="16.5" customHeight="1" x14ac:dyDescent="0.25">
      <c r="C39" s="533"/>
      <c r="D39" s="669"/>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71"/>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O39" s="168"/>
      <c r="CP39" s="168"/>
    </row>
    <row r="40" spans="1:94" ht="16.5" customHeight="1" x14ac:dyDescent="0.25">
      <c r="C40" s="533"/>
      <c r="D40" s="669"/>
      <c r="E40" s="669"/>
      <c r="F40" s="669"/>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s="671"/>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O40" s="168"/>
      <c r="CP40" s="168"/>
    </row>
    <row r="41" spans="1:94" ht="16.5" customHeight="1" x14ac:dyDescent="0.25">
      <c r="C41" s="533"/>
      <c r="D41" s="669"/>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669"/>
      <c r="AW41" s="669"/>
      <c r="AX41" s="671"/>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O41" s="168"/>
      <c r="CP41" s="168"/>
    </row>
    <row r="42" spans="1:94" ht="16.5" customHeight="1" x14ac:dyDescent="0.25">
      <c r="C42" s="533"/>
      <c r="D42" s="669"/>
      <c r="E42" s="669"/>
      <c r="F42" s="669"/>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71"/>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O42" s="168"/>
      <c r="CP42" s="168"/>
    </row>
    <row r="43" spans="1:94" ht="16.5" customHeight="1" x14ac:dyDescent="0.25">
      <c r="C43" s="533"/>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71"/>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O43" s="168"/>
      <c r="CP43" s="168"/>
    </row>
    <row r="44" spans="1:94" ht="16.5" customHeight="1" x14ac:dyDescent="0.25">
      <c r="C44" s="533"/>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71"/>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O44" s="168"/>
      <c r="CP44" s="168"/>
    </row>
    <row r="45" spans="1:94" ht="16.5" customHeight="1" x14ac:dyDescent="0.25">
      <c r="C45" s="533"/>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71"/>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168"/>
      <c r="CI45" s="168"/>
      <c r="CJ45" s="168"/>
      <c r="CO45" s="168"/>
      <c r="CP45" s="168"/>
    </row>
    <row r="46" spans="1:94" ht="16.5" customHeight="1" x14ac:dyDescent="0.25">
      <c r="C46" s="533"/>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71"/>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O46" s="168"/>
      <c r="CP46" s="168"/>
    </row>
    <row r="47" spans="1:94" ht="16.5" customHeight="1" x14ac:dyDescent="0.25">
      <c r="C47" s="533"/>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71"/>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O47" s="168"/>
      <c r="CP47" s="168"/>
    </row>
    <row r="48" spans="1:94" ht="16.5" customHeight="1" x14ac:dyDescent="0.25">
      <c r="C48" s="533"/>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71"/>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O48" s="168"/>
      <c r="CP48" s="168"/>
    </row>
    <row r="49" spans="3:94" ht="16.5" customHeight="1" x14ac:dyDescent="0.25">
      <c r="C49" s="533"/>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69"/>
      <c r="AG49" s="669"/>
      <c r="AH49" s="669"/>
      <c r="AI49" s="669"/>
      <c r="AJ49" s="669"/>
      <c r="AK49" s="669"/>
      <c r="AL49" s="669"/>
      <c r="AM49" s="669"/>
      <c r="AN49" s="669"/>
      <c r="AO49" s="669"/>
      <c r="AP49" s="669"/>
      <c r="AQ49" s="669"/>
      <c r="AR49" s="669"/>
      <c r="AS49" s="669"/>
      <c r="AT49" s="669"/>
      <c r="AU49" s="669"/>
      <c r="AV49" s="669"/>
      <c r="AW49" s="669"/>
      <c r="AX49" s="671"/>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O49" s="168"/>
      <c r="CP49" s="168"/>
    </row>
    <row r="50" spans="3:94" ht="16.5" customHeight="1" x14ac:dyDescent="0.25">
      <c r="C50" s="533"/>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71"/>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168"/>
      <c r="CG50" s="168"/>
      <c r="CH50" s="168"/>
      <c r="CI50" s="168"/>
      <c r="CJ50" s="168"/>
      <c r="CO50" s="168"/>
      <c r="CP50" s="168"/>
    </row>
    <row r="51" spans="3:94" ht="16.5" customHeight="1" x14ac:dyDescent="0.25">
      <c r="C51" s="533"/>
      <c r="D51" s="669"/>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69"/>
      <c r="AG51" s="669"/>
      <c r="AH51" s="669"/>
      <c r="AI51" s="669"/>
      <c r="AJ51" s="669"/>
      <c r="AK51" s="669"/>
      <c r="AL51" s="669"/>
      <c r="AM51" s="669"/>
      <c r="AN51" s="669"/>
      <c r="AO51" s="669"/>
      <c r="AP51" s="669"/>
      <c r="AQ51" s="669"/>
      <c r="AR51" s="669"/>
      <c r="AS51" s="669"/>
      <c r="AT51" s="669"/>
      <c r="AU51" s="669"/>
      <c r="AV51" s="669"/>
      <c r="AW51" s="669"/>
      <c r="AX51" s="671"/>
      <c r="BG51" s="168"/>
      <c r="BH51" s="168"/>
      <c r="BI51" s="168"/>
      <c r="BJ51" s="168"/>
      <c r="BK51" s="168"/>
      <c r="BL51" s="168"/>
      <c r="BM51" s="168"/>
      <c r="BN51" s="168"/>
      <c r="BO51" s="168"/>
      <c r="BP51" s="168"/>
      <c r="BQ51" s="168"/>
      <c r="BR51" s="168"/>
      <c r="BS51" s="168"/>
      <c r="BT51" s="168"/>
      <c r="BU51" s="168"/>
      <c r="BV51" s="168"/>
      <c r="BW51" s="168"/>
      <c r="BX51" s="168"/>
      <c r="BY51" s="168"/>
      <c r="BZ51" s="168"/>
      <c r="CA51" s="168"/>
      <c r="CB51" s="168"/>
      <c r="CC51" s="168"/>
      <c r="CD51" s="168"/>
      <c r="CE51" s="168"/>
      <c r="CF51" s="168"/>
      <c r="CG51" s="168"/>
      <c r="CH51" s="168"/>
      <c r="CI51" s="168"/>
      <c r="CJ51" s="168"/>
      <c r="CO51" s="168"/>
      <c r="CP51" s="168"/>
    </row>
    <row r="52" spans="3:94" ht="16.5" customHeight="1" x14ac:dyDescent="0.25">
      <c r="C52" s="533"/>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669"/>
      <c r="AM52" s="669"/>
      <c r="AN52" s="669"/>
      <c r="AO52" s="669"/>
      <c r="AP52" s="669"/>
      <c r="AQ52" s="669"/>
      <c r="AR52" s="669"/>
      <c r="AS52" s="669"/>
      <c r="AT52" s="669"/>
      <c r="AU52" s="669"/>
      <c r="AV52" s="669"/>
      <c r="AW52" s="669"/>
      <c r="AX52" s="671"/>
      <c r="BG52" s="168"/>
      <c r="BH52" s="168"/>
      <c r="BI52" s="168"/>
      <c r="BJ52" s="168"/>
      <c r="BK52" s="168"/>
      <c r="BL52" s="168"/>
      <c r="BM52" s="168"/>
      <c r="BN52" s="168"/>
      <c r="BO52" s="168"/>
      <c r="BP52" s="168"/>
      <c r="BQ52" s="168"/>
      <c r="BR52" s="168"/>
      <c r="BS52" s="168"/>
      <c r="BT52" s="168"/>
      <c r="BU52" s="168"/>
      <c r="BV52" s="168"/>
      <c r="BW52" s="168"/>
      <c r="BX52" s="168"/>
      <c r="BY52" s="168"/>
      <c r="BZ52" s="168"/>
      <c r="CA52" s="168"/>
      <c r="CB52" s="168"/>
      <c r="CC52" s="168"/>
      <c r="CD52" s="168"/>
      <c r="CE52" s="168"/>
      <c r="CF52" s="168"/>
      <c r="CG52" s="168"/>
      <c r="CH52" s="168"/>
      <c r="CI52" s="168"/>
      <c r="CJ52" s="168"/>
      <c r="CO52" s="168"/>
      <c r="CP52" s="168"/>
    </row>
    <row r="53" spans="3:94" ht="16.5" customHeight="1" x14ac:dyDescent="0.25">
      <c r="C53" s="533"/>
      <c r="D53" s="669"/>
      <c r="E53" s="669"/>
      <c r="F53" s="669"/>
      <c r="G53" s="669"/>
      <c r="H53" s="669"/>
      <c r="I53" s="669"/>
      <c r="J53" s="669"/>
      <c r="K53" s="669"/>
      <c r="L53" s="669"/>
      <c r="M53" s="669"/>
      <c r="N53" s="669"/>
      <c r="O53" s="669"/>
      <c r="P53" s="669"/>
      <c r="Q53" s="669"/>
      <c r="R53" s="669"/>
      <c r="S53" s="669"/>
      <c r="T53" s="669"/>
      <c r="U53" s="669"/>
      <c r="V53" s="669"/>
      <c r="W53" s="669"/>
      <c r="X53" s="669"/>
      <c r="Y53" s="669"/>
      <c r="Z53" s="669"/>
      <c r="AA53" s="669"/>
      <c r="AB53" s="669"/>
      <c r="AC53" s="669"/>
      <c r="AD53" s="669"/>
      <c r="AE53" s="669"/>
      <c r="AF53" s="669"/>
      <c r="AG53" s="669"/>
      <c r="AH53" s="669"/>
      <c r="AI53" s="669"/>
      <c r="AJ53" s="669"/>
      <c r="AK53" s="669"/>
      <c r="AL53" s="669"/>
      <c r="AM53" s="669"/>
      <c r="AN53" s="669"/>
      <c r="AO53" s="669"/>
      <c r="AP53" s="669"/>
      <c r="AQ53" s="669"/>
      <c r="AR53" s="669"/>
      <c r="AS53" s="669"/>
      <c r="AT53" s="669"/>
      <c r="AU53" s="669"/>
      <c r="AV53" s="669"/>
      <c r="AW53" s="669"/>
      <c r="AX53" s="671"/>
      <c r="BG53" s="168"/>
      <c r="BH53" s="168"/>
      <c r="BI53" s="168"/>
      <c r="BJ53" s="168"/>
      <c r="BK53" s="168"/>
      <c r="BL53" s="168"/>
      <c r="BM53" s="168"/>
      <c r="BN53" s="168"/>
      <c r="BO53" s="168"/>
      <c r="BP53" s="168"/>
      <c r="BQ53" s="168"/>
      <c r="BR53" s="168"/>
      <c r="BS53" s="168"/>
      <c r="BT53" s="168"/>
      <c r="BU53" s="168"/>
      <c r="BV53" s="168"/>
      <c r="BW53" s="168"/>
      <c r="BX53" s="168"/>
      <c r="BY53" s="168"/>
      <c r="BZ53" s="168"/>
      <c r="CA53" s="168"/>
      <c r="CB53" s="168"/>
      <c r="CC53" s="168"/>
      <c r="CD53" s="168"/>
      <c r="CE53" s="168"/>
      <c r="CF53" s="168"/>
      <c r="CG53" s="168"/>
      <c r="CH53" s="168"/>
      <c r="CI53" s="168"/>
      <c r="CJ53" s="168"/>
      <c r="CO53" s="168"/>
      <c r="CP53" s="168"/>
    </row>
    <row r="54" spans="3:94" ht="16.5" customHeight="1" x14ac:dyDescent="0.25">
      <c r="C54" s="533"/>
      <c r="D54" s="669"/>
      <c r="E54" s="669"/>
      <c r="F54" s="669"/>
      <c r="G54" s="669"/>
      <c r="H54" s="669"/>
      <c r="I54" s="669"/>
      <c r="J54" s="669"/>
      <c r="K54" s="669"/>
      <c r="L54" s="669"/>
      <c r="M54" s="669"/>
      <c r="N54" s="669"/>
      <c r="O54" s="669"/>
      <c r="P54" s="669"/>
      <c r="Q54" s="669"/>
      <c r="R54" s="669"/>
      <c r="S54" s="669"/>
      <c r="T54" s="669"/>
      <c r="U54" s="669"/>
      <c r="V54" s="669"/>
      <c r="W54" s="669"/>
      <c r="X54" s="669"/>
      <c r="Y54" s="669"/>
      <c r="Z54" s="669"/>
      <c r="AA54" s="669"/>
      <c r="AB54" s="669"/>
      <c r="AC54" s="669"/>
      <c r="AD54" s="669"/>
      <c r="AE54" s="669"/>
      <c r="AF54" s="669"/>
      <c r="AG54" s="669"/>
      <c r="AH54" s="669"/>
      <c r="AI54" s="669"/>
      <c r="AJ54" s="669"/>
      <c r="AK54" s="669"/>
      <c r="AL54" s="669"/>
      <c r="AM54" s="669"/>
      <c r="AN54" s="669"/>
      <c r="AO54" s="669"/>
      <c r="AP54" s="669"/>
      <c r="AQ54" s="669"/>
      <c r="AR54" s="669"/>
      <c r="AS54" s="669"/>
      <c r="AT54" s="669"/>
      <c r="AU54" s="669"/>
      <c r="AV54" s="669"/>
      <c r="AW54" s="669"/>
      <c r="AX54" s="671"/>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68"/>
      <c r="CE54" s="168"/>
      <c r="CF54" s="168"/>
      <c r="CG54" s="168"/>
      <c r="CH54" s="168"/>
      <c r="CI54" s="168"/>
      <c r="CJ54" s="168"/>
      <c r="CO54" s="168"/>
      <c r="CP54" s="168"/>
    </row>
    <row r="55" spans="3:94" ht="16.5" customHeight="1" x14ac:dyDescent="0.25">
      <c r="C55" s="533"/>
      <c r="D55" s="669"/>
      <c r="E55" s="669"/>
      <c r="F55" s="669"/>
      <c r="G55" s="669"/>
      <c r="H55" s="669"/>
      <c r="I55" s="669"/>
      <c r="J55" s="669"/>
      <c r="K55" s="669"/>
      <c r="L55" s="669"/>
      <c r="M55" s="669"/>
      <c r="N55" s="669"/>
      <c r="O55" s="669"/>
      <c r="P55" s="669"/>
      <c r="Q55" s="669"/>
      <c r="R55" s="669"/>
      <c r="S55" s="669"/>
      <c r="T55" s="669"/>
      <c r="U55" s="669"/>
      <c r="V55" s="669"/>
      <c r="W55" s="669"/>
      <c r="X55" s="669"/>
      <c r="Y55" s="669"/>
      <c r="Z55" s="669"/>
      <c r="AA55" s="669"/>
      <c r="AB55" s="669"/>
      <c r="AC55" s="669"/>
      <c r="AD55" s="669"/>
      <c r="AE55" s="669"/>
      <c r="AF55" s="669"/>
      <c r="AG55" s="669"/>
      <c r="AH55" s="669"/>
      <c r="AI55" s="669"/>
      <c r="AJ55" s="669"/>
      <c r="AK55" s="669"/>
      <c r="AL55" s="669"/>
      <c r="AM55" s="669"/>
      <c r="AN55" s="669"/>
      <c r="AO55" s="669"/>
      <c r="AP55" s="669"/>
      <c r="AQ55" s="669"/>
      <c r="AR55" s="669"/>
      <c r="AS55" s="669"/>
      <c r="AT55" s="669"/>
      <c r="AU55" s="669"/>
      <c r="AV55" s="669"/>
      <c r="AW55" s="669"/>
      <c r="AX55" s="671"/>
      <c r="BG55" s="168"/>
      <c r="BH55" s="168"/>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68"/>
      <c r="CH55" s="168"/>
      <c r="CI55" s="168"/>
      <c r="CJ55" s="168"/>
      <c r="CO55" s="168"/>
      <c r="CP55" s="168"/>
    </row>
    <row r="56" spans="3:94" ht="16.5" customHeight="1" x14ac:dyDescent="0.25">
      <c r="C56" s="533"/>
      <c r="D56" s="669"/>
      <c r="E56" s="669"/>
      <c r="F56" s="669"/>
      <c r="G56" s="669"/>
      <c r="H56" s="669"/>
      <c r="I56" s="669"/>
      <c r="J56" s="669"/>
      <c r="K56" s="669"/>
      <c r="L56" s="669"/>
      <c r="M56" s="669"/>
      <c r="N56" s="669"/>
      <c r="O56" s="669"/>
      <c r="P56" s="669"/>
      <c r="Q56" s="669"/>
      <c r="R56" s="669"/>
      <c r="S56" s="669"/>
      <c r="T56" s="669"/>
      <c r="U56" s="669"/>
      <c r="V56" s="669"/>
      <c r="W56" s="669"/>
      <c r="X56" s="669"/>
      <c r="Y56" s="669"/>
      <c r="Z56" s="669"/>
      <c r="AA56" s="669"/>
      <c r="AB56" s="669"/>
      <c r="AC56" s="669"/>
      <c r="AD56" s="669"/>
      <c r="AE56" s="669"/>
      <c r="AF56" s="669"/>
      <c r="AG56" s="669"/>
      <c r="AH56" s="669"/>
      <c r="AI56" s="669"/>
      <c r="AJ56" s="669"/>
      <c r="AK56" s="669"/>
      <c r="AL56" s="669"/>
      <c r="AM56" s="669"/>
      <c r="AN56" s="669"/>
      <c r="AO56" s="669"/>
      <c r="AP56" s="669"/>
      <c r="AQ56" s="669"/>
      <c r="AR56" s="669"/>
      <c r="AS56" s="669"/>
      <c r="AT56" s="669"/>
      <c r="AU56" s="669"/>
      <c r="AV56" s="669"/>
      <c r="AW56" s="669"/>
      <c r="AX56" s="671"/>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168"/>
      <c r="CD56" s="168"/>
      <c r="CE56" s="168"/>
      <c r="CF56" s="168"/>
      <c r="CG56" s="168"/>
      <c r="CH56" s="168"/>
      <c r="CI56" s="168"/>
      <c r="CJ56" s="168"/>
      <c r="CO56" s="168"/>
      <c r="CP56" s="168"/>
    </row>
    <row r="57" spans="3:94" ht="16.5" customHeight="1" x14ac:dyDescent="0.25">
      <c r="C57" s="533"/>
      <c r="D57" s="669"/>
      <c r="E57" s="669"/>
      <c r="F57" s="669"/>
      <c r="G57" s="669"/>
      <c r="H57" s="669"/>
      <c r="I57" s="669"/>
      <c r="J57" s="669"/>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669"/>
      <c r="AH57" s="669"/>
      <c r="AI57" s="669"/>
      <c r="AJ57" s="669"/>
      <c r="AK57" s="669"/>
      <c r="AL57" s="669"/>
      <c r="AM57" s="669"/>
      <c r="AN57" s="669"/>
      <c r="AO57" s="669"/>
      <c r="AP57" s="669"/>
      <c r="AQ57" s="669"/>
      <c r="AR57" s="669"/>
      <c r="AS57" s="669"/>
      <c r="AT57" s="669"/>
      <c r="AU57" s="669"/>
      <c r="AV57" s="669"/>
      <c r="AW57" s="669"/>
      <c r="AX57" s="671"/>
      <c r="BG57" s="168"/>
      <c r="BH57" s="168"/>
      <c r="BI57" s="168"/>
      <c r="BJ57" s="168"/>
      <c r="BK57" s="168"/>
      <c r="BL57" s="168"/>
      <c r="BM57" s="168"/>
      <c r="BN57" s="168"/>
      <c r="BO57" s="168"/>
      <c r="BP57" s="168"/>
      <c r="BQ57" s="168"/>
      <c r="BR57" s="168"/>
      <c r="BS57" s="168"/>
      <c r="BT57" s="168"/>
      <c r="BU57" s="168"/>
      <c r="BV57" s="168"/>
      <c r="BW57" s="168"/>
      <c r="BX57" s="168"/>
      <c r="BY57" s="168"/>
      <c r="BZ57" s="168"/>
      <c r="CA57" s="168"/>
      <c r="CB57" s="168"/>
      <c r="CC57" s="168"/>
      <c r="CD57" s="168"/>
      <c r="CE57" s="168"/>
      <c r="CF57" s="168"/>
      <c r="CG57" s="168"/>
      <c r="CH57" s="168"/>
      <c r="CI57" s="168"/>
      <c r="CJ57" s="168"/>
      <c r="CO57" s="168"/>
      <c r="CP57" s="168"/>
    </row>
    <row r="58" spans="3:94" ht="14.1" customHeight="1" x14ac:dyDescent="0.25">
      <c r="C58" s="533"/>
      <c r="D58" s="669"/>
      <c r="E58" s="669"/>
      <c r="F58" s="669"/>
      <c r="G58" s="669"/>
      <c r="H58" s="669"/>
      <c r="I58" s="669"/>
      <c r="J58" s="669"/>
      <c r="K58" s="669"/>
      <c r="L58" s="669"/>
      <c r="M58" s="669"/>
      <c r="N58" s="669"/>
      <c r="O58" s="669"/>
      <c r="P58" s="669"/>
      <c r="Q58" s="669"/>
      <c r="R58" s="669"/>
      <c r="S58" s="669"/>
      <c r="T58" s="669"/>
      <c r="U58" s="669"/>
      <c r="V58" s="669"/>
      <c r="W58" s="669"/>
      <c r="X58" s="669"/>
      <c r="Y58" s="669"/>
      <c r="Z58" s="669"/>
      <c r="AA58" s="669"/>
      <c r="AB58" s="669"/>
      <c r="AC58" s="669"/>
      <c r="AD58" s="669"/>
      <c r="AE58" s="669"/>
      <c r="AF58" s="669"/>
      <c r="AG58" s="669"/>
      <c r="AH58" s="669"/>
      <c r="AI58" s="669"/>
      <c r="AJ58" s="669"/>
      <c r="AK58" s="669"/>
      <c r="AL58" s="669"/>
      <c r="AM58" s="669"/>
      <c r="AN58" s="669"/>
      <c r="AO58" s="669"/>
      <c r="AP58" s="669"/>
      <c r="AQ58" s="669"/>
      <c r="AR58" s="669"/>
      <c r="AS58" s="669"/>
      <c r="AT58" s="669"/>
      <c r="AU58" s="669"/>
      <c r="AV58" s="669"/>
      <c r="AW58" s="669"/>
      <c r="AX58" s="671"/>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68"/>
      <c r="CE58" s="168"/>
      <c r="CF58" s="168"/>
      <c r="CG58" s="168"/>
      <c r="CH58" s="168"/>
      <c r="CI58" s="168"/>
      <c r="CJ58" s="168"/>
      <c r="CO58" s="168"/>
      <c r="CP58" s="168"/>
    </row>
    <row r="59" spans="3:94" ht="14.7" customHeight="1" thickBot="1" x14ac:dyDescent="0.3">
      <c r="C59" s="534"/>
      <c r="D59" s="693"/>
      <c r="E59" s="694"/>
      <c r="F59" s="694"/>
      <c r="G59" s="694"/>
      <c r="H59" s="694"/>
      <c r="I59" s="694"/>
      <c r="J59" s="694"/>
      <c r="K59" s="694"/>
      <c r="L59" s="694"/>
      <c r="M59" s="694"/>
      <c r="N59" s="694"/>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4"/>
      <c r="AL59" s="694"/>
      <c r="AM59" s="694"/>
      <c r="AN59" s="694"/>
      <c r="AO59" s="694"/>
      <c r="AP59" s="694"/>
      <c r="AQ59" s="694"/>
      <c r="AR59" s="694"/>
      <c r="AS59" s="694"/>
      <c r="AT59" s="694"/>
      <c r="AU59" s="694"/>
      <c r="AV59" s="694"/>
      <c r="AW59" s="694"/>
      <c r="AX59" s="695"/>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O59" s="168"/>
      <c r="CP59" s="168"/>
    </row>
  </sheetData>
  <sheetProtection sheet="1"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 right="0" top="0" bottom="0" header="0" footer="0"/>
      <printOptions horizontalCentered="1"/>
      <pageSetup paperSize="9" scale="90" firstPageNumber="0" orientation="landscape" horizontalDpi="300" verticalDpi="300"/>
      <headerFooter alignWithMargins="0">
        <oddFooter>&amp;C&amp;8UNSD/UNEP Questionnaire 2008 on Environment Statistics - Waste Section - p.&amp;P</oddFooter>
      </headerFooter>
    </customSheetView>
  </customSheetViews>
  <mergeCells count="36">
    <mergeCell ref="D46:AX46"/>
    <mergeCell ref="D51:AX51"/>
    <mergeCell ref="D52:AX52"/>
    <mergeCell ref="D47:AX47"/>
    <mergeCell ref="D48:AX48"/>
    <mergeCell ref="D50:AX50"/>
    <mergeCell ref="D49:AX49"/>
    <mergeCell ref="C1:E1"/>
    <mergeCell ref="D36:AX36"/>
    <mergeCell ref="C6:AQ6"/>
    <mergeCell ref="D24:AQ24"/>
    <mergeCell ref="H31:M32"/>
    <mergeCell ref="D21:AQ21"/>
    <mergeCell ref="Q30:W30"/>
    <mergeCell ref="D22:AX22"/>
    <mergeCell ref="D23:AX23"/>
    <mergeCell ref="M3:AB3"/>
    <mergeCell ref="Q28:W28"/>
    <mergeCell ref="H26:M26"/>
    <mergeCell ref="D58:AX58"/>
    <mergeCell ref="D59:AX59"/>
    <mergeCell ref="D53:AX53"/>
    <mergeCell ref="D54:AX54"/>
    <mergeCell ref="D55:AX55"/>
    <mergeCell ref="D56:AX56"/>
    <mergeCell ref="D57:AX57"/>
    <mergeCell ref="CG36:CI36"/>
    <mergeCell ref="D39:AX39"/>
    <mergeCell ref="D40:AX40"/>
    <mergeCell ref="D45:AX45"/>
    <mergeCell ref="D43:AX43"/>
    <mergeCell ref="D44:AX44"/>
    <mergeCell ref="D38:AX38"/>
    <mergeCell ref="D37:AX37"/>
    <mergeCell ref="D41:AX41"/>
    <mergeCell ref="D42:AX42"/>
  </mergeCells>
  <phoneticPr fontId="18" type="noConversion"/>
  <conditionalFormatting sqref="BE9:CS19">
    <cfRule type="containsText" dxfId="27" priority="1" stopIfTrue="1" operator="containsText" text="&gt;">
      <formula>NOT(ISERROR(SEARCH("&gt;",BE9)))</formula>
    </cfRule>
  </conditionalFormatting>
  <printOptions horizontalCentered="1"/>
  <pageMargins left="0.74791666666666701" right="0.85" top="0.98402777777777795" bottom="0.98402777777777795" header="0.51180555555555596" footer="0.51180555555555596"/>
  <pageSetup paperSize="17" scale="88" firstPageNumber="12" fitToHeight="0" orientation="landscape"/>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1048575" man="1"/>
    <brk id="52" max="1048575" man="1"/>
  </colBreaks>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U60"/>
  <sheetViews>
    <sheetView showGridLines="0" topLeftCell="C1" zoomScale="80" zoomScaleNormal="80" zoomScaleSheetLayoutView="85" zoomScalePageLayoutView="85" workbookViewId="0">
      <selection activeCell="D3" sqref="D3"/>
    </sheetView>
  </sheetViews>
  <sheetFormatPr defaultColWidth="7.44140625" defaultRowHeight="13.2" x14ac:dyDescent="0.25"/>
  <cols>
    <col min="1" max="1" width="4" style="264" hidden="1" customWidth="1"/>
    <col min="2" max="2" width="6.33203125" style="264" hidden="1" customWidth="1"/>
    <col min="3" max="3" width="9.44140625" customWidth="1"/>
    <col min="4" max="4" width="35.44140625" customWidth="1"/>
    <col min="5" max="5" width="6.44140625" customWidth="1"/>
    <col min="6" max="6" width="7.44140625" style="74" customWidth="1"/>
    <col min="7" max="7" width="1.44140625" style="86" customWidth="1"/>
    <col min="8" max="8" width="6.5546875" style="74" customWidth="1"/>
    <col min="9" max="9" width="1.44140625" style="86" customWidth="1"/>
    <col min="10" max="10" width="6.5546875" style="74" customWidth="1"/>
    <col min="11" max="11" width="1.44140625" style="86" customWidth="1"/>
    <col min="12" max="12" width="6.5546875" style="74" customWidth="1"/>
    <col min="13" max="13" width="1.44140625" style="86" customWidth="1"/>
    <col min="14" max="14" width="6.5546875" style="74" customWidth="1"/>
    <col min="15" max="15" width="1.44140625" style="86" customWidth="1"/>
    <col min="16" max="16" width="6.5546875" style="74" customWidth="1"/>
    <col min="17" max="17" width="1.44140625" style="86" customWidth="1"/>
    <col min="18" max="18" width="6.5546875" style="74" customWidth="1"/>
    <col min="19" max="19" width="1.44140625" style="86" customWidth="1"/>
    <col min="20" max="20" width="6.5546875" style="74" customWidth="1"/>
    <col min="21" max="21" width="1.44140625" style="86" customWidth="1"/>
    <col min="22" max="22" width="6.5546875" style="74" customWidth="1"/>
    <col min="23" max="23" width="1.44140625" style="86" customWidth="1"/>
    <col min="24" max="24" width="6.5546875" style="74" customWidth="1"/>
    <col min="25" max="25" width="1.44140625" style="86" customWidth="1"/>
    <col min="26" max="26" width="6.5546875" style="74" customWidth="1"/>
    <col min="27" max="27" width="1.44140625" style="389" customWidth="1"/>
    <col min="28" max="28" width="6.5546875" style="74" customWidth="1"/>
    <col min="29" max="29" width="1.44140625" style="389" customWidth="1"/>
    <col min="30" max="30" width="6.5546875" style="74" customWidth="1"/>
    <col min="31" max="31" width="1.44140625" style="389" customWidth="1"/>
    <col min="32" max="32" width="6.5546875" style="74" customWidth="1"/>
    <col min="33" max="33" width="1.44140625" style="389" customWidth="1"/>
    <col min="34" max="34" width="6.5546875" style="74" customWidth="1"/>
    <col min="35" max="35" width="1.44140625" style="389" customWidth="1"/>
    <col min="36" max="36" width="6.5546875" style="86" customWidth="1"/>
    <col min="37" max="37" width="1.44140625" style="389" customWidth="1"/>
    <col min="38" max="38" width="6.5546875" style="86" customWidth="1"/>
    <col min="39" max="39" width="1.44140625" style="389" customWidth="1"/>
    <col min="40" max="40" width="6.5546875" style="74" customWidth="1"/>
    <col min="41" max="41" width="1.44140625" style="389" customWidth="1"/>
    <col min="42" max="42" width="6.5546875" style="74" customWidth="1"/>
    <col min="43" max="43" width="1.44140625" style="389" customWidth="1"/>
    <col min="44" max="44" width="6.5546875" style="86" customWidth="1"/>
    <col min="45" max="45" width="1.44140625" style="389" customWidth="1"/>
    <col min="46" max="46" width="6.5546875" style="86" customWidth="1"/>
    <col min="47" max="47" width="1.44140625" style="389" customWidth="1"/>
    <col min="48" max="48" width="6.5546875" style="86" customWidth="1"/>
    <col min="49" max="49" width="1.44140625" style="389" customWidth="1"/>
    <col min="50" max="50" width="0.5546875" style="86" customWidth="1"/>
    <col min="51" max="51" width="3.44140625" style="86" customWidth="1"/>
    <col min="52" max="52" width="6.44140625" style="168" customWidth="1"/>
    <col min="53" max="53" width="32.44140625" style="168" customWidth="1"/>
    <col min="54" max="54" width="6.44140625" style="168" customWidth="1"/>
    <col min="55" max="55" width="5.5546875" style="168" customWidth="1"/>
    <col min="56" max="56" width="1.44140625" style="213" customWidth="1"/>
    <col min="57" max="57" width="5.5546875" style="198" customWidth="1"/>
    <col min="58" max="58" width="1.44140625" style="213" customWidth="1"/>
    <col min="59" max="59" width="5.5546875" style="198" customWidth="1"/>
    <col min="60" max="60" width="1.44140625" style="213" customWidth="1"/>
    <col min="61" max="61" width="5.5546875" style="198" customWidth="1"/>
    <col min="62" max="62" width="1.44140625" style="213" customWidth="1"/>
    <col min="63" max="63" width="5.5546875" style="198" customWidth="1"/>
    <col min="64" max="64" width="1.44140625" style="213" customWidth="1"/>
    <col min="65" max="65" width="5.5546875" style="198" customWidth="1"/>
    <col min="66" max="66" width="1.44140625" style="213" customWidth="1"/>
    <col min="67" max="67" width="5.5546875" style="198" customWidth="1"/>
    <col min="68" max="68" width="1.44140625" style="213" customWidth="1"/>
    <col min="69" max="69" width="5.5546875" style="198" customWidth="1"/>
    <col min="70" max="70" width="1.44140625" style="213" customWidth="1"/>
    <col min="71" max="71" width="5.5546875" style="198" customWidth="1"/>
    <col min="72" max="72" width="1.44140625" style="213" customWidth="1"/>
    <col min="73" max="73" width="5.5546875" style="198" customWidth="1"/>
    <col min="74" max="74" width="1.44140625" style="213" customWidth="1"/>
    <col min="75" max="75" width="5.5546875" style="198" customWidth="1"/>
    <col min="76" max="76" width="1.44140625" style="213" customWidth="1"/>
    <col min="77" max="77" width="5.5546875" style="198" customWidth="1"/>
    <col min="78" max="78" width="1.44140625" style="213" customWidth="1"/>
    <col min="79" max="79" width="5.5546875" style="198" customWidth="1"/>
    <col min="80" max="80" width="1.44140625" style="213" customWidth="1"/>
    <col min="81" max="81" width="5.5546875" style="198" customWidth="1"/>
    <col min="82" max="82" width="1.44140625" style="213" customWidth="1"/>
    <col min="83" max="83" width="5.5546875" style="198" customWidth="1"/>
    <col min="84" max="84" width="1.44140625" style="213" customWidth="1"/>
    <col min="85" max="85" width="5.5546875" style="198" customWidth="1"/>
    <col min="86" max="86" width="1.44140625" style="213" customWidth="1"/>
    <col min="87" max="87" width="5.5546875" style="198" customWidth="1"/>
    <col min="88" max="88" width="1.44140625" style="213" customWidth="1"/>
    <col min="89" max="89" width="5.5546875" style="198" customWidth="1"/>
    <col min="90" max="90" width="1.44140625" style="168" customWidth="1"/>
    <col min="91" max="91" width="5.5546875" style="168" customWidth="1"/>
    <col min="92" max="92" width="1.44140625" style="168" customWidth="1"/>
    <col min="93" max="93" width="5.5546875" style="198" customWidth="1"/>
    <col min="94" max="94" width="1.44140625" style="213" customWidth="1"/>
    <col min="95" max="95" width="5.5546875" style="198" customWidth="1"/>
    <col min="96" max="96" width="1.44140625" style="168" customWidth="1"/>
    <col min="97" max="97" width="5.5546875" style="168" customWidth="1"/>
    <col min="98" max="98" width="1.44140625" style="168" customWidth="1"/>
  </cols>
  <sheetData>
    <row r="1" spans="1:99" ht="15" customHeight="1" x14ac:dyDescent="0.3">
      <c r="B1" s="264">
        <v>0</v>
      </c>
      <c r="C1" s="686" t="s">
        <v>3</v>
      </c>
      <c r="D1" s="686"/>
      <c r="E1" s="686"/>
      <c r="F1" s="75"/>
      <c r="G1" s="81"/>
      <c r="H1" s="75"/>
      <c r="I1" s="81"/>
      <c r="J1" s="75"/>
      <c r="K1" s="81"/>
      <c r="L1" s="75"/>
      <c r="M1" s="81"/>
      <c r="N1" s="75"/>
      <c r="O1" s="81"/>
      <c r="P1" s="75"/>
      <c r="Q1" s="81"/>
      <c r="R1" s="75"/>
      <c r="S1" s="81"/>
      <c r="T1" s="75"/>
      <c r="U1" s="81"/>
      <c r="V1" s="75"/>
      <c r="W1" s="81"/>
      <c r="X1" s="75"/>
      <c r="Y1" s="81"/>
      <c r="Z1" s="75"/>
      <c r="AA1" s="386"/>
      <c r="AB1" s="75"/>
      <c r="AC1" s="386"/>
      <c r="AD1" s="75"/>
      <c r="AE1" s="386"/>
      <c r="AF1" s="75"/>
      <c r="AG1" s="386"/>
      <c r="AH1" s="75"/>
      <c r="AI1" s="386"/>
      <c r="AJ1" s="81"/>
      <c r="AK1" s="386"/>
      <c r="AL1" s="81"/>
      <c r="AM1" s="386"/>
      <c r="AN1" s="75"/>
      <c r="AO1" s="391"/>
      <c r="AP1" s="75"/>
      <c r="AQ1" s="391"/>
      <c r="AR1" s="87"/>
      <c r="AS1" s="391"/>
      <c r="AT1" s="87"/>
      <c r="AU1" s="391"/>
      <c r="AV1" s="87"/>
      <c r="AW1" s="391"/>
      <c r="AX1" s="75"/>
      <c r="AZ1" s="269" t="s">
        <v>200</v>
      </c>
      <c r="BC1" s="169"/>
      <c r="BD1" s="196"/>
      <c r="BE1" s="197"/>
      <c r="BF1" s="196"/>
      <c r="BG1" s="197"/>
      <c r="BH1" s="196"/>
      <c r="BI1" s="197"/>
      <c r="BJ1" s="196"/>
      <c r="BK1" s="197"/>
      <c r="BL1" s="196"/>
      <c r="BM1" s="197"/>
      <c r="BN1" s="196"/>
      <c r="BO1" s="197"/>
      <c r="BP1" s="196"/>
      <c r="BQ1" s="197"/>
      <c r="BR1" s="196"/>
      <c r="BS1" s="197"/>
      <c r="BT1" s="196"/>
      <c r="BU1" s="197"/>
      <c r="BV1" s="196"/>
      <c r="BW1" s="197"/>
      <c r="BX1" s="196"/>
      <c r="BY1" s="197"/>
      <c r="BZ1" s="196"/>
      <c r="CA1" s="197"/>
      <c r="CB1" s="196"/>
      <c r="CC1" s="197"/>
      <c r="CD1" s="196"/>
      <c r="CE1" s="197"/>
      <c r="CF1" s="196"/>
      <c r="CG1" s="197"/>
      <c r="CH1" s="196"/>
      <c r="CJ1" s="196"/>
      <c r="CP1" s="196"/>
    </row>
    <row r="2" spans="1:99" x14ac:dyDescent="0.25">
      <c r="C2" s="35"/>
      <c r="D2" s="35"/>
      <c r="E2" s="35"/>
      <c r="F2" s="76"/>
      <c r="G2" s="82"/>
      <c r="H2" s="76"/>
      <c r="I2" s="82"/>
      <c r="J2" s="76"/>
      <c r="K2" s="82"/>
      <c r="L2" s="76"/>
      <c r="M2" s="82"/>
      <c r="N2" s="76"/>
      <c r="O2" s="82"/>
      <c r="P2" s="76"/>
      <c r="Q2" s="82"/>
      <c r="R2" s="76"/>
      <c r="S2" s="82"/>
      <c r="T2" s="76"/>
      <c r="U2" s="82"/>
      <c r="V2" s="76"/>
      <c r="W2" s="82"/>
      <c r="X2" s="76"/>
      <c r="Y2" s="82"/>
      <c r="Z2" s="76"/>
      <c r="AA2" s="387"/>
      <c r="AB2" s="76"/>
      <c r="AC2" s="387"/>
      <c r="AD2" s="76"/>
      <c r="AE2" s="387"/>
      <c r="AF2" s="76"/>
      <c r="AG2" s="387"/>
      <c r="AH2" s="76"/>
      <c r="AI2" s="387"/>
      <c r="AJ2" s="82"/>
      <c r="AK2" s="387"/>
      <c r="AL2" s="82"/>
      <c r="AM2" s="387"/>
      <c r="AN2" s="76"/>
      <c r="AO2" s="387"/>
      <c r="AP2" s="76"/>
      <c r="AQ2" s="387"/>
      <c r="AR2" s="82"/>
      <c r="AS2" s="387"/>
      <c r="AT2" s="82"/>
      <c r="AU2" s="387"/>
      <c r="AV2" s="82"/>
      <c r="AW2" s="387"/>
      <c r="AX2" s="82"/>
      <c r="AY2" s="82"/>
      <c r="BA2" s="182"/>
      <c r="BB2" s="182"/>
      <c r="BC2" s="182"/>
      <c r="BD2" s="199"/>
      <c r="BE2" s="200"/>
      <c r="BF2" s="199"/>
      <c r="BG2" s="200"/>
      <c r="BH2" s="199"/>
      <c r="BI2" s="200"/>
      <c r="BJ2" s="199"/>
      <c r="BK2" s="200"/>
      <c r="BL2" s="199"/>
      <c r="BM2" s="200"/>
      <c r="BN2" s="199"/>
      <c r="BO2" s="200"/>
      <c r="BP2" s="199"/>
      <c r="BQ2" s="200"/>
      <c r="BR2" s="199"/>
      <c r="BS2" s="200"/>
      <c r="BT2" s="199"/>
      <c r="BU2" s="200"/>
      <c r="BV2" s="199"/>
      <c r="BW2" s="200"/>
      <c r="BX2" s="199"/>
      <c r="BY2" s="200"/>
      <c r="BZ2" s="199"/>
      <c r="CA2" s="200"/>
      <c r="CB2" s="199"/>
      <c r="CC2" s="200"/>
      <c r="CD2" s="199"/>
      <c r="CE2" s="200"/>
      <c r="CF2" s="199"/>
      <c r="CG2" s="200"/>
      <c r="CH2" s="199"/>
      <c r="CI2" s="200"/>
      <c r="CJ2" s="199"/>
      <c r="CK2" s="200"/>
      <c r="CO2" s="200"/>
      <c r="CP2" s="199"/>
      <c r="CQ2" s="200"/>
    </row>
    <row r="3" spans="1:99" s="2" customFormat="1" ht="17.25" customHeight="1" x14ac:dyDescent="0.25">
      <c r="A3" s="264"/>
      <c r="B3" s="264">
        <v>438</v>
      </c>
      <c r="C3" s="144" t="s">
        <v>202</v>
      </c>
      <c r="D3" s="352" t="s">
        <v>203</v>
      </c>
      <c r="E3" s="621"/>
      <c r="F3" s="45"/>
      <c r="G3" s="144" t="s">
        <v>204</v>
      </c>
      <c r="H3" s="145"/>
      <c r="I3" s="146"/>
      <c r="J3" s="145"/>
      <c r="K3" s="147"/>
      <c r="L3" s="593"/>
      <c r="M3" s="673" t="s">
        <v>205</v>
      </c>
      <c r="N3" s="673"/>
      <c r="O3" s="673"/>
      <c r="P3" s="673"/>
      <c r="Q3" s="673"/>
      <c r="R3" s="673"/>
      <c r="S3" s="673"/>
      <c r="T3" s="673"/>
      <c r="U3" s="673"/>
      <c r="V3" s="673"/>
      <c r="W3" s="673"/>
      <c r="X3" s="673"/>
      <c r="Y3" s="673"/>
      <c r="Z3" s="673"/>
      <c r="AA3" s="673"/>
      <c r="AB3" s="673"/>
      <c r="AX3" s="109"/>
      <c r="AY3" s="3"/>
      <c r="AZ3" s="338" t="s">
        <v>201</v>
      </c>
      <c r="BA3" s="183"/>
      <c r="BB3" s="184"/>
      <c r="BC3" s="185"/>
      <c r="BD3" s="185"/>
      <c r="BE3" s="185"/>
      <c r="BF3" s="185"/>
      <c r="BG3" s="185"/>
      <c r="BH3" s="170"/>
      <c r="BI3" s="170"/>
      <c r="BJ3" s="170"/>
      <c r="BK3" s="170"/>
      <c r="BL3" s="170"/>
      <c r="BM3" s="170"/>
      <c r="BN3" s="184"/>
      <c r="BO3" s="170"/>
      <c r="BP3" s="170"/>
      <c r="BQ3" s="170"/>
      <c r="BR3" s="170"/>
      <c r="BS3" s="170"/>
      <c r="BT3" s="184"/>
      <c r="BU3" s="185"/>
      <c r="BV3" s="185"/>
      <c r="BW3" s="185"/>
      <c r="BX3" s="185"/>
      <c r="BY3" s="185"/>
      <c r="BZ3" s="185"/>
      <c r="CA3" s="184"/>
      <c r="CB3" s="184"/>
      <c r="CC3" s="184"/>
      <c r="CD3" s="185"/>
      <c r="CE3" s="185"/>
      <c r="CF3" s="185"/>
      <c r="CG3" s="185"/>
      <c r="CH3" s="185"/>
      <c r="CI3" s="185"/>
      <c r="CJ3" s="185"/>
      <c r="CK3" s="185"/>
      <c r="CL3" s="183"/>
      <c r="CM3" s="183"/>
      <c r="CN3" s="183"/>
      <c r="CO3" s="185"/>
      <c r="CP3" s="185"/>
      <c r="CQ3" s="185"/>
      <c r="CR3" s="183"/>
      <c r="CS3" s="183"/>
      <c r="CT3" s="183"/>
    </row>
    <row r="4" spans="1:99" s="2" customFormat="1" ht="4.5" customHeight="1" x14ac:dyDescent="0.25">
      <c r="A4" s="264"/>
      <c r="B4" s="264"/>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354"/>
      <c r="AS4" s="354"/>
      <c r="AT4" s="354"/>
      <c r="AU4" s="354"/>
      <c r="AV4" s="354"/>
      <c r="AW4" s="354"/>
      <c r="AX4" s="109"/>
      <c r="AY4" s="3"/>
      <c r="AZ4" s="340"/>
      <c r="BA4" s="183"/>
      <c r="BB4" s="183"/>
      <c r="BC4" s="183"/>
      <c r="BD4" s="183"/>
      <c r="BE4" s="183"/>
      <c r="BF4" s="183"/>
      <c r="BG4" s="201"/>
      <c r="BH4" s="202"/>
      <c r="BI4" s="201"/>
      <c r="BJ4" s="202"/>
      <c r="BK4" s="201"/>
      <c r="BL4" s="202"/>
      <c r="BM4" s="201"/>
      <c r="BN4" s="202"/>
      <c r="BO4" s="201"/>
      <c r="BP4" s="202"/>
      <c r="BQ4" s="201"/>
      <c r="BR4" s="202"/>
      <c r="BS4" s="201"/>
      <c r="BT4" s="202"/>
      <c r="BU4" s="201"/>
      <c r="BV4" s="202"/>
      <c r="BW4" s="201"/>
      <c r="BX4" s="202"/>
      <c r="BY4" s="203"/>
      <c r="BZ4" s="204"/>
      <c r="CA4" s="203"/>
      <c r="CB4" s="204"/>
      <c r="CC4" s="715"/>
      <c r="CD4" s="715"/>
      <c r="CE4" s="203"/>
      <c r="CF4" s="204"/>
      <c r="CG4" s="203"/>
      <c r="CH4" s="204"/>
      <c r="CI4" s="203"/>
      <c r="CJ4" s="204"/>
      <c r="CK4" s="183"/>
      <c r="CL4" s="183"/>
      <c r="CM4" s="183"/>
      <c r="CN4" s="183"/>
      <c r="CO4" s="203"/>
      <c r="CP4" s="204"/>
      <c r="CQ4" s="183"/>
      <c r="CR4" s="183"/>
      <c r="CS4" s="183"/>
      <c r="CT4" s="183"/>
    </row>
    <row r="5" spans="1:99" ht="3.75" customHeight="1" x14ac:dyDescent="0.25">
      <c r="C5" s="13"/>
      <c r="D5" s="13"/>
      <c r="E5" s="13"/>
      <c r="F5" s="78"/>
      <c r="G5" s="83"/>
      <c r="H5" s="78"/>
      <c r="I5" s="83"/>
      <c r="J5" s="78"/>
      <c r="K5" s="83"/>
      <c r="L5" s="78"/>
      <c r="M5" s="83"/>
      <c r="N5" s="78"/>
      <c r="O5" s="83"/>
      <c r="P5" s="78"/>
      <c r="Q5" s="83"/>
      <c r="R5" s="78"/>
      <c r="S5" s="83"/>
      <c r="T5" s="78"/>
      <c r="U5" s="83"/>
      <c r="V5" s="78"/>
      <c r="W5" s="83"/>
      <c r="X5" s="78"/>
      <c r="Y5" s="83"/>
      <c r="Z5" s="78"/>
      <c r="AA5" s="388"/>
      <c r="AB5" s="78"/>
      <c r="AC5" s="388"/>
      <c r="AD5" s="78"/>
      <c r="AE5" s="388"/>
      <c r="AF5" s="78"/>
      <c r="AG5" s="388"/>
      <c r="AH5" s="78"/>
      <c r="AI5" s="388"/>
      <c r="AJ5" s="83"/>
      <c r="AK5" s="388"/>
      <c r="AL5" s="83"/>
      <c r="AM5" s="388"/>
      <c r="AN5" s="78"/>
      <c r="AO5" s="388"/>
      <c r="AP5" s="78"/>
      <c r="AQ5" s="388"/>
      <c r="AR5" s="83"/>
      <c r="AS5" s="388"/>
      <c r="AT5" s="83"/>
      <c r="AU5" s="388"/>
      <c r="AV5" s="83"/>
      <c r="AW5" s="388"/>
      <c r="AX5" s="83"/>
      <c r="AY5" s="83"/>
      <c r="AZ5" s="338"/>
      <c r="BA5" s="171"/>
      <c r="BB5" s="171"/>
      <c r="BC5" s="171"/>
      <c r="BD5" s="205"/>
      <c r="BE5" s="206"/>
      <c r="BF5" s="205"/>
      <c r="BG5" s="206"/>
      <c r="BH5" s="205"/>
      <c r="BI5" s="206"/>
      <c r="BJ5" s="205"/>
      <c r="BK5" s="206"/>
      <c r="BL5" s="205"/>
      <c r="BM5" s="206"/>
      <c r="BN5" s="205"/>
      <c r="BO5" s="206"/>
      <c r="BP5" s="205"/>
      <c r="BQ5" s="206"/>
      <c r="BR5" s="205"/>
      <c r="BS5" s="206"/>
      <c r="BT5" s="205"/>
      <c r="BU5" s="206"/>
      <c r="BV5" s="205"/>
      <c r="BW5" s="206"/>
      <c r="BX5" s="205"/>
      <c r="BY5" s="206"/>
      <c r="BZ5" s="205"/>
      <c r="CA5" s="206"/>
      <c r="CB5" s="205"/>
      <c r="CC5" s="206"/>
      <c r="CD5" s="205"/>
      <c r="CE5" s="206"/>
      <c r="CF5" s="205"/>
      <c r="CG5" s="206"/>
      <c r="CH5" s="205"/>
      <c r="CI5" s="206"/>
      <c r="CJ5" s="205"/>
      <c r="CK5" s="206"/>
      <c r="CL5" s="183"/>
      <c r="CM5" s="183"/>
      <c r="CN5" s="183"/>
      <c r="CO5" s="206"/>
      <c r="CP5" s="205"/>
      <c r="CQ5" s="206"/>
      <c r="CR5" s="183"/>
      <c r="CS5" s="183"/>
      <c r="CT5" s="183"/>
      <c r="CU5" s="2"/>
    </row>
    <row r="6" spans="1:99" ht="18.75" customHeight="1" x14ac:dyDescent="0.3">
      <c r="B6" s="264">
        <v>163</v>
      </c>
      <c r="C6" s="696" t="s">
        <v>67</v>
      </c>
      <c r="D6" s="696"/>
      <c r="E6" s="696"/>
      <c r="F6" s="696"/>
      <c r="G6" s="696"/>
      <c r="H6" s="696"/>
      <c r="I6" s="696"/>
      <c r="J6" s="696"/>
      <c r="K6" s="696"/>
      <c r="L6" s="696"/>
      <c r="M6" s="696"/>
      <c r="N6" s="696"/>
      <c r="O6" s="696"/>
      <c r="P6" s="696"/>
      <c r="Q6" s="696"/>
      <c r="R6" s="696"/>
      <c r="S6" s="696"/>
      <c r="T6" s="696"/>
      <c r="U6" s="696"/>
      <c r="V6" s="696"/>
      <c r="W6" s="696"/>
      <c r="X6" s="696"/>
      <c r="Y6" s="696"/>
      <c r="Z6" s="696"/>
      <c r="AA6" s="716"/>
      <c r="AB6" s="696"/>
      <c r="AC6" s="716"/>
      <c r="AD6" s="696"/>
      <c r="AE6" s="716"/>
      <c r="AF6" s="696"/>
      <c r="AG6" s="716"/>
      <c r="AH6" s="696"/>
      <c r="AI6" s="716"/>
      <c r="AJ6" s="696"/>
      <c r="AK6" s="716"/>
      <c r="AL6" s="696"/>
      <c r="AM6" s="716"/>
      <c r="AN6" s="696"/>
      <c r="AO6" s="716"/>
      <c r="AP6" s="696"/>
      <c r="AQ6" s="716"/>
      <c r="AR6" s="124"/>
      <c r="AS6" s="392"/>
      <c r="AT6" s="124"/>
      <c r="AU6" s="392"/>
      <c r="AV6" s="124"/>
      <c r="AW6" s="392"/>
      <c r="AX6" s="1"/>
      <c r="AY6"/>
      <c r="AZ6" s="341" t="s">
        <v>206</v>
      </c>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O6" s="168"/>
      <c r="CP6" s="168"/>
      <c r="CQ6" s="168"/>
    </row>
    <row r="7" spans="1:99" ht="14.25" customHeight="1" x14ac:dyDescent="0.3">
      <c r="F7" s="152" t="s">
        <v>247</v>
      </c>
      <c r="G7" s="112"/>
      <c r="H7" s="95"/>
      <c r="I7" s="112"/>
      <c r="J7" s="95"/>
      <c r="K7" s="112"/>
      <c r="L7" s="95"/>
      <c r="M7" s="112"/>
      <c r="N7" s="95"/>
      <c r="O7" s="112"/>
      <c r="P7" s="95"/>
      <c r="Q7" s="112"/>
      <c r="R7" s="95"/>
      <c r="S7" s="112"/>
      <c r="T7" s="95"/>
      <c r="U7" s="112"/>
      <c r="V7" s="95"/>
      <c r="W7" s="112"/>
      <c r="Y7" s="151"/>
      <c r="Z7" s="404"/>
      <c r="AA7" s="151"/>
      <c r="AB7" s="44"/>
      <c r="AC7" s="151"/>
      <c r="AD7" s="44"/>
      <c r="AE7" s="151"/>
      <c r="AF7" s="365"/>
      <c r="AG7" s="151"/>
      <c r="AI7" s="151"/>
      <c r="AJ7" s="44"/>
      <c r="AL7" s="45"/>
      <c r="AM7" s="151"/>
      <c r="AN7" s="125"/>
      <c r="AO7" s="8"/>
      <c r="AP7"/>
      <c r="AR7" s="251"/>
      <c r="AS7" s="385"/>
      <c r="AT7" s="251"/>
      <c r="AU7" s="385"/>
      <c r="AV7" s="251"/>
      <c r="AW7" s="385"/>
      <c r="AX7" s="110"/>
      <c r="AY7"/>
      <c r="AZ7" s="342" t="s">
        <v>274</v>
      </c>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O7" s="287"/>
      <c r="CP7" s="287"/>
      <c r="CQ7" s="287"/>
    </row>
    <row r="8" spans="1:99" s="52" customFormat="1" ht="25.5" customHeight="1" x14ac:dyDescent="0.2">
      <c r="A8" s="270"/>
      <c r="B8" s="271">
        <v>2</v>
      </c>
      <c r="C8" s="594" t="s">
        <v>209</v>
      </c>
      <c r="D8" s="594" t="s">
        <v>210</v>
      </c>
      <c r="E8" s="594" t="s">
        <v>211</v>
      </c>
      <c r="F8" s="594">
        <v>2000</v>
      </c>
      <c r="G8" s="594"/>
      <c r="H8" s="594">
        <v>2001</v>
      </c>
      <c r="I8" s="594"/>
      <c r="J8" s="594">
        <v>2002</v>
      </c>
      <c r="K8" s="594"/>
      <c r="L8" s="594">
        <v>2003</v>
      </c>
      <c r="M8" s="594"/>
      <c r="N8" s="594">
        <v>2004</v>
      </c>
      <c r="O8" s="594"/>
      <c r="P8" s="594">
        <v>2005</v>
      </c>
      <c r="Q8" s="594"/>
      <c r="R8" s="594">
        <v>2006</v>
      </c>
      <c r="S8" s="594"/>
      <c r="T8" s="594">
        <v>2007</v>
      </c>
      <c r="U8" s="594"/>
      <c r="V8" s="594">
        <v>2008</v>
      </c>
      <c r="W8" s="594"/>
      <c r="X8" s="594">
        <v>2009</v>
      </c>
      <c r="Y8" s="594"/>
      <c r="Z8" s="594">
        <v>2010</v>
      </c>
      <c r="AA8" s="594"/>
      <c r="AB8" s="594">
        <v>2011</v>
      </c>
      <c r="AC8" s="594"/>
      <c r="AD8" s="594">
        <v>2012</v>
      </c>
      <c r="AE8" s="594"/>
      <c r="AF8" s="594">
        <v>2013</v>
      </c>
      <c r="AG8" s="594"/>
      <c r="AH8" s="594">
        <v>2014</v>
      </c>
      <c r="AI8" s="594"/>
      <c r="AJ8" s="594">
        <v>2015</v>
      </c>
      <c r="AK8" s="594"/>
      <c r="AL8" s="594">
        <v>2016</v>
      </c>
      <c r="AM8" s="594"/>
      <c r="AN8" s="594">
        <v>2017</v>
      </c>
      <c r="AO8" s="594"/>
      <c r="AP8" s="594">
        <v>2018</v>
      </c>
      <c r="AQ8" s="594"/>
      <c r="AR8" s="594">
        <v>2019</v>
      </c>
      <c r="AS8" s="594"/>
      <c r="AT8" s="594">
        <v>2020</v>
      </c>
      <c r="AU8" s="594"/>
      <c r="AV8" s="594">
        <v>2021</v>
      </c>
      <c r="AW8" s="595"/>
      <c r="AX8" s="160"/>
      <c r="AY8" s="120"/>
      <c r="AZ8" s="122" t="s">
        <v>209</v>
      </c>
      <c r="BA8" s="122" t="s">
        <v>210</v>
      </c>
      <c r="BB8" s="122" t="s">
        <v>211</v>
      </c>
      <c r="BC8" s="592">
        <v>2000</v>
      </c>
      <c r="BD8" s="592"/>
      <c r="BE8" s="592">
        <v>2001</v>
      </c>
      <c r="BF8" s="592"/>
      <c r="BG8" s="592">
        <v>2002</v>
      </c>
      <c r="BH8" s="592"/>
      <c r="BI8" s="592">
        <v>2003</v>
      </c>
      <c r="BJ8" s="592"/>
      <c r="BK8" s="592">
        <v>2004</v>
      </c>
      <c r="BL8" s="592"/>
      <c r="BM8" s="592">
        <v>2005</v>
      </c>
      <c r="BN8" s="592"/>
      <c r="BO8" s="592">
        <v>2006</v>
      </c>
      <c r="BP8" s="592"/>
      <c r="BQ8" s="592">
        <v>2007</v>
      </c>
      <c r="BR8" s="592"/>
      <c r="BS8" s="592">
        <v>2008</v>
      </c>
      <c r="BT8" s="592"/>
      <c r="BU8" s="592">
        <v>2009</v>
      </c>
      <c r="BV8" s="592"/>
      <c r="BW8" s="592">
        <v>2010</v>
      </c>
      <c r="BX8" s="592"/>
      <c r="BY8" s="592">
        <v>2011</v>
      </c>
      <c r="BZ8" s="592"/>
      <c r="CA8" s="592">
        <v>2012</v>
      </c>
      <c r="CB8" s="592"/>
      <c r="CC8" s="592">
        <v>2013</v>
      </c>
      <c r="CD8" s="592"/>
      <c r="CE8" s="592">
        <v>2014</v>
      </c>
      <c r="CF8" s="592"/>
      <c r="CG8" s="592">
        <v>2015</v>
      </c>
      <c r="CH8" s="592"/>
      <c r="CI8" s="592">
        <v>2016</v>
      </c>
      <c r="CJ8" s="592"/>
      <c r="CK8" s="592">
        <v>2017</v>
      </c>
      <c r="CL8" s="592"/>
      <c r="CM8" s="592">
        <v>2018</v>
      </c>
      <c r="CN8" s="592"/>
      <c r="CO8" s="592">
        <v>2019</v>
      </c>
      <c r="CP8" s="592"/>
      <c r="CQ8" s="592">
        <v>2020</v>
      </c>
      <c r="CR8" s="592"/>
      <c r="CS8" s="592">
        <v>2021</v>
      </c>
      <c r="CT8" s="592"/>
    </row>
    <row r="9" spans="1:99" ht="24.6" customHeight="1" x14ac:dyDescent="0.25">
      <c r="B9" s="288">
        <v>1800</v>
      </c>
      <c r="C9" s="431">
        <v>1</v>
      </c>
      <c r="D9" s="450" t="s">
        <v>275</v>
      </c>
      <c r="E9" s="431" t="s">
        <v>213</v>
      </c>
      <c r="F9" s="435">
        <v>36.445671081542997</v>
      </c>
      <c r="G9" s="113"/>
      <c r="H9" s="435">
        <v>35.311241149902301</v>
      </c>
      <c r="I9" s="113"/>
      <c r="J9" s="435">
        <v>36.082839965820298</v>
      </c>
      <c r="K9" s="113"/>
      <c r="L9" s="435">
        <v>36.797958374023402</v>
      </c>
      <c r="M9" s="113"/>
      <c r="N9" s="435">
        <v>36.2127685546875</v>
      </c>
      <c r="O9" s="113"/>
      <c r="P9" s="435">
        <v>40.0620727539062</v>
      </c>
      <c r="Q9" s="113"/>
      <c r="R9" s="435">
        <v>38.910266876220703</v>
      </c>
      <c r="S9" s="113"/>
      <c r="T9" s="435">
        <v>39.907035827636697</v>
      </c>
      <c r="U9" s="113"/>
      <c r="V9" s="435">
        <v>37.945762634277301</v>
      </c>
      <c r="W9" s="113"/>
      <c r="X9" s="435">
        <v>35.447818756103501</v>
      </c>
      <c r="Y9" s="113"/>
      <c r="Z9" s="435">
        <v>32.799243927002003</v>
      </c>
      <c r="AA9" s="113"/>
      <c r="AB9" s="435">
        <v>35.895927429199197</v>
      </c>
      <c r="AC9" s="113"/>
      <c r="AD9" s="435">
        <v>35.136798858642599</v>
      </c>
      <c r="AE9" s="113"/>
      <c r="AF9" s="435">
        <v>33.281158447265597</v>
      </c>
      <c r="AG9" s="113"/>
      <c r="AH9" s="435">
        <v>31.3624668121338</v>
      </c>
      <c r="AI9" s="113"/>
      <c r="AJ9" s="435">
        <v>32.381973266601598</v>
      </c>
      <c r="AK9" s="113"/>
      <c r="AL9" s="435">
        <v>32.669662475585902</v>
      </c>
      <c r="AM9" s="113"/>
      <c r="AN9" s="435">
        <v>33.575046539306598</v>
      </c>
      <c r="AO9" s="113"/>
      <c r="AP9" s="435">
        <v>30.600578308105501</v>
      </c>
      <c r="AQ9" s="113"/>
      <c r="AR9" s="435">
        <v>32.990638732910199</v>
      </c>
      <c r="AS9" s="113"/>
      <c r="AT9" s="435">
        <v>34.263056499999998</v>
      </c>
      <c r="AU9" s="113"/>
      <c r="AV9" s="435">
        <v>33.939557999999998</v>
      </c>
      <c r="AW9" s="113"/>
      <c r="AX9" s="157"/>
      <c r="AY9" s="72"/>
      <c r="AZ9" s="186">
        <v>1</v>
      </c>
      <c r="BA9" s="187" t="s">
        <v>275</v>
      </c>
      <c r="BB9" s="186" t="s">
        <v>213</v>
      </c>
      <c r="BC9" s="188" t="s">
        <v>214</v>
      </c>
      <c r="BD9" s="189"/>
      <c r="BE9" s="186" t="str">
        <f>IF(OR(ISBLANK(F9),ISBLANK(H9)),"N/A",IF(ABS((H9-F9)/F9)&gt;0.25,"&gt; 25%","ok"))</f>
        <v>ok</v>
      </c>
      <c r="BF9" s="463"/>
      <c r="BG9" s="186" t="str">
        <f>IF(OR(ISBLANK(H9),ISBLANK(J9)),"N/A",IF(ABS((J9-H9)/H9)&gt;0.25,"&gt; 25%","ok"))</f>
        <v>ok</v>
      </c>
      <c r="BH9" s="188"/>
      <c r="BI9" s="186" t="str">
        <f t="shared" ref="BI9:BI22" si="0">IF(OR(ISBLANK(J9),ISBLANK(L9)),"N/A",IF(ABS((L9-J9)/J9)&gt;0.25,"&gt; 25%","ok"))</f>
        <v>ok</v>
      </c>
      <c r="BJ9" s="186"/>
      <c r="BK9" s="186" t="str">
        <f t="shared" ref="BK9:BK22" si="1">IF(OR(ISBLANK(L9),ISBLANK(N9)),"N/A",IF(ABS((N9-L9)/L9)&gt;0.25,"&gt; 25%","ok"))</f>
        <v>ok</v>
      </c>
      <c r="BL9" s="188"/>
      <c r="BM9" s="186" t="str">
        <f t="shared" ref="BM9:BM22" si="2">IF(OR(ISBLANK(N9),ISBLANK(P9)),"N/A",IF(ABS((P9-N9)/N9)&gt;0.25,"&gt; 25%","ok"))</f>
        <v>ok</v>
      </c>
      <c r="BN9" s="186"/>
      <c r="BO9" s="186" t="str">
        <f t="shared" ref="BO9:BO22" si="3">IF(OR(ISBLANK(P9),ISBLANK(R9)),"N/A",IF(ABS((R9-P9)/P9)&gt;0.25,"&gt; 25%","ok"))</f>
        <v>ok</v>
      </c>
      <c r="BP9" s="188"/>
      <c r="BQ9" s="186" t="str">
        <f t="shared" ref="BQ9:BQ22" si="4">IF(OR(ISBLANK(R9),ISBLANK(T9)),"N/A",IF(ABS((T9-R9)/R9)&gt;0.25,"&gt; 25%","ok"))</f>
        <v>ok</v>
      </c>
      <c r="BR9" s="188"/>
      <c r="BS9" s="186" t="str">
        <f t="shared" ref="BS9:BS22" si="5">IF(OR(ISBLANK(T9),ISBLANK(V9)),"N/A",IF(ABS((V9-T9)/T9)&gt;0.25,"&gt; 25%","ok"))</f>
        <v>ok</v>
      </c>
      <c r="BT9" s="186"/>
      <c r="BU9" s="186" t="str">
        <f t="shared" ref="BU9:BU22" si="6">IF(OR(ISBLANK(V9),ISBLANK(X9)),"N/A",IF(ABS((X9-V9)/V9)&gt;0.25,"&gt; 25%","ok"))</f>
        <v>ok</v>
      </c>
      <c r="BV9" s="188"/>
      <c r="BW9" s="186" t="str">
        <f t="shared" ref="BW9:BW22" si="7">IF(OR(ISBLANK(X9),ISBLANK(Z9)),"N/A",IF(ABS((Z9-X9)/X9)&gt;0.25,"&gt; 25%","ok"))</f>
        <v>ok</v>
      </c>
      <c r="BX9" s="186"/>
      <c r="BY9" s="186" t="str">
        <f t="shared" ref="BY9:BY22" si="8">IF(OR(ISBLANK(Z9),ISBLANK(AB9)),"N/A",IF(ABS((AB9-Z9)/Z9)&gt;0.25,"&gt; 25%","ok"))</f>
        <v>ok</v>
      </c>
      <c r="BZ9" s="188"/>
      <c r="CA9" s="186" t="str">
        <f t="shared" ref="CA9:CA22" si="9">IF(OR(ISBLANK(AB9),ISBLANK(AD9)),"N/A",IF(ABS((AD9-AB9)/AB9)&gt;0.25,"&gt; 25%","ok"))</f>
        <v>ok</v>
      </c>
      <c r="CB9" s="188"/>
      <c r="CC9" s="186" t="str">
        <f t="shared" ref="CC9:CC22" si="10">IF(OR(ISBLANK(AD9),ISBLANK(AF9)),"N/A",IF(ABS((AF9-AD9)/AD9)&gt;0.25,"&gt; 25%","ok"))</f>
        <v>ok</v>
      </c>
      <c r="CD9" s="186"/>
      <c r="CE9" s="186" t="str">
        <f t="shared" ref="CE9:CE22" si="11">IF(OR(ISBLANK(AF9),ISBLANK(AH9)),"N/A",IF(ABS((AH9-AF9)/AF9)&gt;0.25,"&gt; 25%","ok"))</f>
        <v>ok</v>
      </c>
      <c r="CF9" s="189"/>
      <c r="CG9" s="186" t="str">
        <f t="shared" ref="CG9:CG22" si="12">IF(OR(ISBLANK(AH9),ISBLANK(AJ9)),"N/A",IF(ABS((AJ9-AH9)/AH9)&gt;0.25,"&gt; 25%","ok"))</f>
        <v>ok</v>
      </c>
      <c r="CH9" s="186"/>
      <c r="CI9" s="186" t="str">
        <f t="shared" ref="CI9:CI22" si="13">IF(OR(ISBLANK(AJ9),ISBLANK(AL9)),"N/A",IF(ABS((AL9-AJ9)/AJ9)&gt;0.25,"&gt; 25%","ok"))</f>
        <v>ok</v>
      </c>
      <c r="CJ9" s="188"/>
      <c r="CK9" s="186" t="str">
        <f t="shared" ref="CK9:CK22" si="14">IF(OR(ISBLANK(AL9),ISBLANK(AN9)),"N/A",IF(ABS((AN9-AL9)/AL9)&gt;0.25,"&gt; 25%","ok"))</f>
        <v>ok</v>
      </c>
      <c r="CL9" s="189"/>
      <c r="CM9" s="186" t="str">
        <f t="shared" ref="CM9:CM22" si="15">IF(OR(ISBLANK(AN9),ISBLANK(AP9)),"N/A",IF(ABS((AP9-AN9)/AN9)&gt;0.25,"&gt; 25%","ok"))</f>
        <v>ok</v>
      </c>
      <c r="CN9" s="186"/>
      <c r="CO9" s="186" t="str">
        <f t="shared" ref="CO9:CO22" si="16">IF(OR(ISBLANK(AP9),ISBLANK(AR9)),"N/A",IF(ABS((AR9-AP9)/AP9)&gt;0.25,"&gt; 25%","ok"))</f>
        <v>ok</v>
      </c>
      <c r="CP9" s="189"/>
      <c r="CQ9" s="186" t="str">
        <f t="shared" ref="CQ9:CQ22" si="17">IF(OR(ISBLANK(AR9),ISBLANK(AT9)),"N/A",IF(ABS((AT9-AR9)/AR9)&gt;0.25,"&gt; 25%","ok"))</f>
        <v>ok</v>
      </c>
      <c r="CR9" s="186"/>
      <c r="CS9" s="186" t="str">
        <f t="shared" ref="CS9:CS22" si="18">IF(OR(ISBLANK(AT9),ISBLANK(AV9)),"N/A",IF(ABS((AV9-AT9)/AT9)&gt;0.25,"&gt; 25%","ok"))</f>
        <v>ok</v>
      </c>
      <c r="CT9" s="188"/>
    </row>
    <row r="10" spans="1:99" ht="24.75" customHeight="1" x14ac:dyDescent="0.25">
      <c r="B10" s="288">
        <v>1801</v>
      </c>
      <c r="C10" s="432">
        <v>2</v>
      </c>
      <c r="D10" s="450" t="s">
        <v>276</v>
      </c>
      <c r="E10" s="431" t="s">
        <v>213</v>
      </c>
      <c r="F10" s="435"/>
      <c r="G10" s="113"/>
      <c r="H10" s="435"/>
      <c r="I10" s="113"/>
      <c r="J10" s="435"/>
      <c r="K10" s="113"/>
      <c r="L10" s="435"/>
      <c r="M10" s="113"/>
      <c r="N10" s="435"/>
      <c r="O10" s="113"/>
      <c r="P10" s="435"/>
      <c r="Q10" s="113"/>
      <c r="R10" s="435"/>
      <c r="S10" s="113"/>
      <c r="T10" s="435"/>
      <c r="U10" s="113"/>
      <c r="V10" s="435"/>
      <c r="W10" s="113"/>
      <c r="X10" s="435"/>
      <c r="Y10" s="113"/>
      <c r="Z10" s="435"/>
      <c r="AA10" s="113"/>
      <c r="AB10" s="435"/>
      <c r="AC10" s="113"/>
      <c r="AD10" s="435"/>
      <c r="AE10" s="113"/>
      <c r="AF10" s="435"/>
      <c r="AG10" s="113"/>
      <c r="AH10" s="435"/>
      <c r="AI10" s="113"/>
      <c r="AJ10" s="435"/>
      <c r="AK10" s="113"/>
      <c r="AL10" s="435"/>
      <c r="AM10" s="113"/>
      <c r="AN10" s="435"/>
      <c r="AO10" s="113"/>
      <c r="AP10" s="435"/>
      <c r="AQ10" s="113"/>
      <c r="AR10" s="435"/>
      <c r="AS10" s="113"/>
      <c r="AT10" s="435"/>
      <c r="AU10" s="113"/>
      <c r="AV10" s="435"/>
      <c r="AW10" s="113"/>
      <c r="AX10" s="157"/>
      <c r="AY10" s="72"/>
      <c r="AZ10" s="137">
        <v>2</v>
      </c>
      <c r="BA10" s="187" t="s">
        <v>276</v>
      </c>
      <c r="BB10" s="186" t="s">
        <v>213</v>
      </c>
      <c r="BC10" s="188" t="s">
        <v>214</v>
      </c>
      <c r="BD10" s="189"/>
      <c r="BE10" s="186" t="str">
        <f t="shared" ref="BE10:BE22" si="19">IF(OR(ISBLANK(F10),ISBLANK(H10)),"N/A",IF(ABS((H10-F10)/F10)&gt;0.25,"&gt; 25%","ok"))</f>
        <v>N/A</v>
      </c>
      <c r="BF10" s="463"/>
      <c r="BG10" s="186" t="str">
        <f t="shared" ref="BG10:BG22" si="20">IF(OR(ISBLANK(H10),ISBLANK(J10)),"N/A",IF(ABS((J10-H10)/H10)&gt;0.25,"&gt; 25%","ok"))</f>
        <v>N/A</v>
      </c>
      <c r="BH10" s="188"/>
      <c r="BI10" s="186" t="str">
        <f t="shared" si="0"/>
        <v>N/A</v>
      </c>
      <c r="BJ10" s="186"/>
      <c r="BK10" s="186" t="str">
        <f t="shared" si="1"/>
        <v>N/A</v>
      </c>
      <c r="BL10" s="188"/>
      <c r="BM10" s="186" t="str">
        <f t="shared" si="2"/>
        <v>N/A</v>
      </c>
      <c r="BN10" s="186"/>
      <c r="BO10" s="186" t="str">
        <f t="shared" si="3"/>
        <v>N/A</v>
      </c>
      <c r="BP10" s="188"/>
      <c r="BQ10" s="186" t="str">
        <f t="shared" si="4"/>
        <v>N/A</v>
      </c>
      <c r="BR10" s="188"/>
      <c r="BS10" s="186" t="str">
        <f t="shared" si="5"/>
        <v>N/A</v>
      </c>
      <c r="BT10" s="186"/>
      <c r="BU10" s="186" t="str">
        <f t="shared" si="6"/>
        <v>N/A</v>
      </c>
      <c r="BV10" s="188"/>
      <c r="BW10" s="186" t="str">
        <f t="shared" si="7"/>
        <v>N/A</v>
      </c>
      <c r="BX10" s="186"/>
      <c r="BY10" s="186" t="str">
        <f t="shared" si="8"/>
        <v>N/A</v>
      </c>
      <c r="BZ10" s="188"/>
      <c r="CA10" s="186" t="str">
        <f t="shared" si="9"/>
        <v>N/A</v>
      </c>
      <c r="CB10" s="188"/>
      <c r="CC10" s="186" t="str">
        <f t="shared" si="10"/>
        <v>N/A</v>
      </c>
      <c r="CD10" s="186"/>
      <c r="CE10" s="186" t="str">
        <f t="shared" si="11"/>
        <v>N/A</v>
      </c>
      <c r="CF10" s="189"/>
      <c r="CG10" s="186" t="str">
        <f t="shared" si="12"/>
        <v>N/A</v>
      </c>
      <c r="CH10" s="186"/>
      <c r="CI10" s="186" t="str">
        <f t="shared" si="13"/>
        <v>N/A</v>
      </c>
      <c r="CJ10" s="188"/>
      <c r="CK10" s="186" t="str">
        <f t="shared" si="14"/>
        <v>N/A</v>
      </c>
      <c r="CL10" s="189"/>
      <c r="CM10" s="186" t="str">
        <f t="shared" si="15"/>
        <v>N/A</v>
      </c>
      <c r="CN10" s="186"/>
      <c r="CO10" s="186" t="str">
        <f t="shared" si="16"/>
        <v>N/A</v>
      </c>
      <c r="CP10" s="189"/>
      <c r="CQ10" s="186" t="str">
        <f t="shared" si="17"/>
        <v>N/A</v>
      </c>
      <c r="CR10" s="186"/>
      <c r="CS10" s="186" t="str">
        <f t="shared" si="18"/>
        <v>N/A</v>
      </c>
      <c r="CT10" s="188"/>
    </row>
    <row r="11" spans="1:99" ht="24.75" customHeight="1" x14ac:dyDescent="0.25">
      <c r="B11" s="288">
        <v>1805</v>
      </c>
      <c r="C11" s="431">
        <v>3</v>
      </c>
      <c r="D11" s="68" t="s">
        <v>277</v>
      </c>
      <c r="E11" s="431" t="s">
        <v>213</v>
      </c>
      <c r="F11" s="445"/>
      <c r="G11" s="107"/>
      <c r="H11" s="445"/>
      <c r="I11" s="107"/>
      <c r="J11" s="445"/>
      <c r="K11" s="107"/>
      <c r="L11" s="445"/>
      <c r="M11" s="107"/>
      <c r="N11" s="445"/>
      <c r="O11" s="107"/>
      <c r="P11" s="445"/>
      <c r="Q11" s="107"/>
      <c r="R11" s="445"/>
      <c r="S11" s="107"/>
      <c r="T11" s="445"/>
      <c r="U11" s="107"/>
      <c r="V11" s="445"/>
      <c r="W11" s="107"/>
      <c r="X11" s="445"/>
      <c r="Y11" s="107"/>
      <c r="Z11" s="445"/>
      <c r="AA11" s="107"/>
      <c r="AB11" s="445"/>
      <c r="AC11" s="107"/>
      <c r="AD11" s="445"/>
      <c r="AE11" s="107"/>
      <c r="AF11" s="445"/>
      <c r="AG11" s="107"/>
      <c r="AH11" s="445"/>
      <c r="AI11" s="107"/>
      <c r="AJ11" s="445"/>
      <c r="AK11" s="107"/>
      <c r="AL11" s="445"/>
      <c r="AM11" s="107"/>
      <c r="AN11" s="445"/>
      <c r="AO11" s="107"/>
      <c r="AP11" s="445"/>
      <c r="AQ11" s="107"/>
      <c r="AR11" s="445"/>
      <c r="AS11" s="107"/>
      <c r="AT11" s="445"/>
      <c r="AU11" s="107"/>
      <c r="AV11" s="445"/>
      <c r="AW11" s="107"/>
      <c r="AX11" s="157"/>
      <c r="AY11" s="72"/>
      <c r="AZ11" s="186">
        <v>3</v>
      </c>
      <c r="BA11" s="187" t="s">
        <v>277</v>
      </c>
      <c r="BB11" s="186" t="s">
        <v>213</v>
      </c>
      <c r="BC11" s="188" t="s">
        <v>214</v>
      </c>
      <c r="BD11" s="189"/>
      <c r="BE11" s="186" t="str">
        <f t="shared" si="19"/>
        <v>N/A</v>
      </c>
      <c r="BF11" s="463"/>
      <c r="BG11" s="186" t="str">
        <f t="shared" si="20"/>
        <v>N/A</v>
      </c>
      <c r="BH11" s="188"/>
      <c r="BI11" s="186" t="str">
        <f t="shared" si="0"/>
        <v>N/A</v>
      </c>
      <c r="BJ11" s="186"/>
      <c r="BK11" s="186" t="str">
        <f t="shared" si="1"/>
        <v>N/A</v>
      </c>
      <c r="BL11" s="188"/>
      <c r="BM11" s="186" t="str">
        <f t="shared" si="2"/>
        <v>N/A</v>
      </c>
      <c r="BN11" s="186"/>
      <c r="BO11" s="186" t="str">
        <f t="shared" si="3"/>
        <v>N/A</v>
      </c>
      <c r="BP11" s="188"/>
      <c r="BQ11" s="186" t="str">
        <f t="shared" si="4"/>
        <v>N/A</v>
      </c>
      <c r="BR11" s="188"/>
      <c r="BS11" s="186" t="str">
        <f t="shared" si="5"/>
        <v>N/A</v>
      </c>
      <c r="BT11" s="186"/>
      <c r="BU11" s="186" t="str">
        <f t="shared" si="6"/>
        <v>N/A</v>
      </c>
      <c r="BV11" s="188"/>
      <c r="BW11" s="186" t="str">
        <f t="shared" si="7"/>
        <v>N/A</v>
      </c>
      <c r="BX11" s="186"/>
      <c r="BY11" s="186" t="str">
        <f t="shared" si="8"/>
        <v>N/A</v>
      </c>
      <c r="BZ11" s="188"/>
      <c r="CA11" s="186" t="str">
        <f t="shared" si="9"/>
        <v>N/A</v>
      </c>
      <c r="CB11" s="188"/>
      <c r="CC11" s="186" t="str">
        <f t="shared" si="10"/>
        <v>N/A</v>
      </c>
      <c r="CD11" s="186"/>
      <c r="CE11" s="186" t="str">
        <f t="shared" si="11"/>
        <v>N/A</v>
      </c>
      <c r="CF11" s="138"/>
      <c r="CG11" s="186" t="str">
        <f t="shared" si="12"/>
        <v>N/A</v>
      </c>
      <c r="CH11" s="186"/>
      <c r="CI11" s="186" t="str">
        <f t="shared" si="13"/>
        <v>N/A</v>
      </c>
      <c r="CJ11" s="188"/>
      <c r="CK11" s="186" t="str">
        <f t="shared" si="14"/>
        <v>N/A</v>
      </c>
      <c r="CL11" s="138"/>
      <c r="CM11" s="186" t="str">
        <f t="shared" si="15"/>
        <v>N/A</v>
      </c>
      <c r="CN11" s="186"/>
      <c r="CO11" s="186" t="str">
        <f t="shared" si="16"/>
        <v>N/A</v>
      </c>
      <c r="CP11" s="138"/>
      <c r="CQ11" s="186" t="str">
        <f t="shared" si="17"/>
        <v>N/A</v>
      </c>
      <c r="CR11" s="186"/>
      <c r="CS11" s="186" t="str">
        <f t="shared" si="18"/>
        <v>N/A</v>
      </c>
      <c r="CT11" s="188"/>
    </row>
    <row r="12" spans="1:99" ht="27" customHeight="1" x14ac:dyDescent="0.25">
      <c r="A12" s="264" t="s">
        <v>221</v>
      </c>
      <c r="B12" s="288">
        <v>1814</v>
      </c>
      <c r="C12" s="431">
        <v>4</v>
      </c>
      <c r="D12" s="452" t="s">
        <v>278</v>
      </c>
      <c r="E12" s="431" t="s">
        <v>213</v>
      </c>
      <c r="F12" s="435">
        <v>36.445671081542997</v>
      </c>
      <c r="G12" s="113" t="s">
        <v>251</v>
      </c>
      <c r="H12" s="435">
        <v>35.311241149902301</v>
      </c>
      <c r="I12" s="113" t="s">
        <v>251</v>
      </c>
      <c r="J12" s="435">
        <v>36.082839965820298</v>
      </c>
      <c r="K12" s="113" t="s">
        <v>251</v>
      </c>
      <c r="L12" s="435">
        <v>36.797958374023402</v>
      </c>
      <c r="M12" s="113" t="s">
        <v>251</v>
      </c>
      <c r="N12" s="435">
        <v>36.2127685546875</v>
      </c>
      <c r="O12" s="113" t="s">
        <v>251</v>
      </c>
      <c r="P12" s="435">
        <v>40.0620727539062</v>
      </c>
      <c r="Q12" s="113" t="s">
        <v>251</v>
      </c>
      <c r="R12" s="435">
        <v>38.910266876220703</v>
      </c>
      <c r="S12" s="113" t="s">
        <v>251</v>
      </c>
      <c r="T12" s="435">
        <v>39.907035827636697</v>
      </c>
      <c r="U12" s="113" t="s">
        <v>251</v>
      </c>
      <c r="V12" s="435">
        <v>37.945762634277301</v>
      </c>
      <c r="W12" s="113" t="s">
        <v>251</v>
      </c>
      <c r="X12" s="435">
        <v>35.447818756103501</v>
      </c>
      <c r="Y12" s="113" t="s">
        <v>251</v>
      </c>
      <c r="Z12" s="435">
        <v>32.799243927002003</v>
      </c>
      <c r="AA12" s="113" t="s">
        <v>251</v>
      </c>
      <c r="AB12" s="435">
        <v>35.895927429199197</v>
      </c>
      <c r="AC12" s="113" t="s">
        <v>251</v>
      </c>
      <c r="AD12" s="435">
        <v>35.136798858642599</v>
      </c>
      <c r="AE12" s="113" t="s">
        <v>251</v>
      </c>
      <c r="AF12" s="435">
        <v>33.281158447265597</v>
      </c>
      <c r="AG12" s="113" t="s">
        <v>251</v>
      </c>
      <c r="AH12" s="435">
        <v>31.3624668121338</v>
      </c>
      <c r="AI12" s="113" t="s">
        <v>251</v>
      </c>
      <c r="AJ12" s="435">
        <v>32.381973266601598</v>
      </c>
      <c r="AK12" s="113" t="s">
        <v>251</v>
      </c>
      <c r="AL12" s="435">
        <v>32.669662475585902</v>
      </c>
      <c r="AM12" s="113" t="s">
        <v>251</v>
      </c>
      <c r="AN12" s="435">
        <v>33.575046539306598</v>
      </c>
      <c r="AO12" s="113" t="s">
        <v>251</v>
      </c>
      <c r="AP12" s="435">
        <v>30.600578308105501</v>
      </c>
      <c r="AQ12" s="113" t="s">
        <v>251</v>
      </c>
      <c r="AR12" s="435">
        <v>32.990638732910199</v>
      </c>
      <c r="AS12" s="113" t="s">
        <v>251</v>
      </c>
      <c r="AT12" s="435">
        <v>34.263056499999998</v>
      </c>
      <c r="AU12" s="113" t="s">
        <v>251</v>
      </c>
      <c r="AV12" s="435">
        <v>33.939557999999998</v>
      </c>
      <c r="AW12" s="113" t="s">
        <v>251</v>
      </c>
      <c r="AX12" s="157"/>
      <c r="AY12" s="72"/>
      <c r="AZ12" s="186">
        <v>4</v>
      </c>
      <c r="BA12" s="250" t="s">
        <v>278</v>
      </c>
      <c r="BB12" s="186" t="s">
        <v>213</v>
      </c>
      <c r="BC12" s="188" t="s">
        <v>214</v>
      </c>
      <c r="BD12" s="189"/>
      <c r="BE12" s="186" t="str">
        <f t="shared" si="19"/>
        <v>ok</v>
      </c>
      <c r="BF12" s="463"/>
      <c r="BG12" s="186" t="str">
        <f t="shared" si="20"/>
        <v>ok</v>
      </c>
      <c r="BH12" s="188"/>
      <c r="BI12" s="186" t="str">
        <f t="shared" si="0"/>
        <v>ok</v>
      </c>
      <c r="BJ12" s="186"/>
      <c r="BK12" s="186" t="str">
        <f t="shared" si="1"/>
        <v>ok</v>
      </c>
      <c r="BL12" s="188"/>
      <c r="BM12" s="186" t="str">
        <f t="shared" si="2"/>
        <v>ok</v>
      </c>
      <c r="BN12" s="186"/>
      <c r="BO12" s="186" t="str">
        <f t="shared" si="3"/>
        <v>ok</v>
      </c>
      <c r="BP12" s="188"/>
      <c r="BQ12" s="186" t="str">
        <f t="shared" si="4"/>
        <v>ok</v>
      </c>
      <c r="BR12" s="188"/>
      <c r="BS12" s="186" t="str">
        <f t="shared" si="5"/>
        <v>ok</v>
      </c>
      <c r="BT12" s="186"/>
      <c r="BU12" s="186" t="str">
        <f t="shared" si="6"/>
        <v>ok</v>
      </c>
      <c r="BV12" s="188"/>
      <c r="BW12" s="186" t="str">
        <f t="shared" si="7"/>
        <v>ok</v>
      </c>
      <c r="BX12" s="186"/>
      <c r="BY12" s="186" t="str">
        <f t="shared" si="8"/>
        <v>ok</v>
      </c>
      <c r="BZ12" s="188"/>
      <c r="CA12" s="186" t="str">
        <f t="shared" si="9"/>
        <v>ok</v>
      </c>
      <c r="CB12" s="188"/>
      <c r="CC12" s="186" t="str">
        <f t="shared" si="10"/>
        <v>ok</v>
      </c>
      <c r="CD12" s="186"/>
      <c r="CE12" s="186" t="str">
        <f t="shared" si="11"/>
        <v>ok</v>
      </c>
      <c r="CF12" s="138"/>
      <c r="CG12" s="186" t="str">
        <f t="shared" si="12"/>
        <v>ok</v>
      </c>
      <c r="CH12" s="186"/>
      <c r="CI12" s="186" t="str">
        <f t="shared" si="13"/>
        <v>ok</v>
      </c>
      <c r="CJ12" s="188"/>
      <c r="CK12" s="186" t="str">
        <f t="shared" si="14"/>
        <v>ok</v>
      </c>
      <c r="CL12" s="138"/>
      <c r="CM12" s="186" t="str">
        <f t="shared" si="15"/>
        <v>ok</v>
      </c>
      <c r="CN12" s="186"/>
      <c r="CO12" s="186" t="str">
        <f t="shared" si="16"/>
        <v>ok</v>
      </c>
      <c r="CP12" s="138"/>
      <c r="CQ12" s="186" t="str">
        <f t="shared" si="17"/>
        <v>ok</v>
      </c>
      <c r="CR12" s="186"/>
      <c r="CS12" s="186" t="str">
        <f t="shared" si="18"/>
        <v>ok</v>
      </c>
      <c r="CT12" s="188"/>
    </row>
    <row r="13" spans="1:99" ht="24.75" customHeight="1" x14ac:dyDescent="0.25">
      <c r="B13" s="288">
        <v>1832</v>
      </c>
      <c r="C13" s="431">
        <v>5</v>
      </c>
      <c r="D13" s="453" t="s">
        <v>279</v>
      </c>
      <c r="E13" s="431" t="s">
        <v>213</v>
      </c>
      <c r="F13" s="435">
        <v>0</v>
      </c>
      <c r="G13" s="107"/>
      <c r="H13" s="435">
        <v>0</v>
      </c>
      <c r="I13" s="107"/>
      <c r="J13" s="435">
        <v>0</v>
      </c>
      <c r="K13" s="107"/>
      <c r="L13" s="435">
        <v>0</v>
      </c>
      <c r="M13" s="107"/>
      <c r="N13" s="435">
        <v>0</v>
      </c>
      <c r="O13" s="107"/>
      <c r="P13" s="435">
        <v>0</v>
      </c>
      <c r="Q13" s="107"/>
      <c r="R13" s="435">
        <v>0</v>
      </c>
      <c r="S13" s="107"/>
      <c r="T13" s="435">
        <v>0</v>
      </c>
      <c r="U13" s="107"/>
      <c r="V13" s="435">
        <v>0</v>
      </c>
      <c r="W13" s="107"/>
      <c r="X13" s="435">
        <v>0</v>
      </c>
      <c r="Y13" s="107"/>
      <c r="Z13" s="435">
        <v>0</v>
      </c>
      <c r="AA13" s="107"/>
      <c r="AB13" s="435">
        <v>0</v>
      </c>
      <c r="AC13" s="107"/>
      <c r="AD13" s="435">
        <v>0</v>
      </c>
      <c r="AE13" s="107"/>
      <c r="AF13" s="435">
        <v>0</v>
      </c>
      <c r="AG13" s="107"/>
      <c r="AH13" s="435">
        <v>0</v>
      </c>
      <c r="AI13" s="107"/>
      <c r="AJ13" s="435">
        <v>0</v>
      </c>
      <c r="AK13" s="107"/>
      <c r="AL13" s="435">
        <v>0</v>
      </c>
      <c r="AM13" s="107"/>
      <c r="AN13" s="435">
        <v>0</v>
      </c>
      <c r="AO13" s="107"/>
      <c r="AP13" s="435">
        <v>0</v>
      </c>
      <c r="AQ13" s="107"/>
      <c r="AR13" s="435">
        <v>0</v>
      </c>
      <c r="AS13" s="107"/>
      <c r="AT13" s="435">
        <v>0</v>
      </c>
      <c r="AU13" s="107"/>
      <c r="AV13" s="435">
        <v>0</v>
      </c>
      <c r="AW13" s="107"/>
      <c r="AX13" s="157"/>
      <c r="AY13" s="72"/>
      <c r="AZ13" s="186">
        <v>5</v>
      </c>
      <c r="BA13" s="321" t="s">
        <v>279</v>
      </c>
      <c r="BB13" s="186" t="s">
        <v>213</v>
      </c>
      <c r="BC13" s="188" t="s">
        <v>214</v>
      </c>
      <c r="BD13" s="189"/>
      <c r="BE13" s="186" t="e">
        <f t="shared" si="19"/>
        <v>#DIV/0!</v>
      </c>
      <c r="BF13" s="463"/>
      <c r="BG13" s="186" t="e">
        <f t="shared" si="20"/>
        <v>#DIV/0!</v>
      </c>
      <c r="BH13" s="188"/>
      <c r="BI13" s="186" t="e">
        <f t="shared" si="0"/>
        <v>#DIV/0!</v>
      </c>
      <c r="BJ13" s="186"/>
      <c r="BK13" s="186" t="e">
        <f t="shared" si="1"/>
        <v>#DIV/0!</v>
      </c>
      <c r="BL13" s="188"/>
      <c r="BM13" s="186" t="e">
        <f t="shared" si="2"/>
        <v>#DIV/0!</v>
      </c>
      <c r="BN13" s="186"/>
      <c r="BO13" s="186" t="e">
        <f t="shared" si="3"/>
        <v>#DIV/0!</v>
      </c>
      <c r="BP13" s="188"/>
      <c r="BQ13" s="186" t="e">
        <f t="shared" si="4"/>
        <v>#DIV/0!</v>
      </c>
      <c r="BR13" s="188"/>
      <c r="BS13" s="186" t="e">
        <f t="shared" si="5"/>
        <v>#DIV/0!</v>
      </c>
      <c r="BT13" s="186"/>
      <c r="BU13" s="186" t="e">
        <f t="shared" si="6"/>
        <v>#DIV/0!</v>
      </c>
      <c r="BV13" s="188"/>
      <c r="BW13" s="186" t="e">
        <f t="shared" si="7"/>
        <v>#DIV/0!</v>
      </c>
      <c r="BX13" s="186"/>
      <c r="BY13" s="186" t="e">
        <f t="shared" si="8"/>
        <v>#DIV/0!</v>
      </c>
      <c r="BZ13" s="188"/>
      <c r="CA13" s="186" t="e">
        <f t="shared" si="9"/>
        <v>#DIV/0!</v>
      </c>
      <c r="CB13" s="188"/>
      <c r="CC13" s="186" t="e">
        <f t="shared" si="10"/>
        <v>#DIV/0!</v>
      </c>
      <c r="CD13" s="186"/>
      <c r="CE13" s="186" t="e">
        <f t="shared" si="11"/>
        <v>#DIV/0!</v>
      </c>
      <c r="CF13" s="138"/>
      <c r="CG13" s="186" t="e">
        <f t="shared" si="12"/>
        <v>#DIV/0!</v>
      </c>
      <c r="CH13" s="186"/>
      <c r="CI13" s="186" t="e">
        <f t="shared" si="13"/>
        <v>#DIV/0!</v>
      </c>
      <c r="CJ13" s="188"/>
      <c r="CK13" s="186" t="e">
        <f t="shared" si="14"/>
        <v>#DIV/0!</v>
      </c>
      <c r="CL13" s="138"/>
      <c r="CM13" s="186" t="e">
        <f t="shared" si="15"/>
        <v>#DIV/0!</v>
      </c>
      <c r="CN13" s="186"/>
      <c r="CO13" s="186" t="e">
        <f t="shared" si="16"/>
        <v>#DIV/0!</v>
      </c>
      <c r="CP13" s="138"/>
      <c r="CQ13" s="186" t="e">
        <f t="shared" si="17"/>
        <v>#DIV/0!</v>
      </c>
      <c r="CR13" s="186"/>
      <c r="CS13" s="186" t="e">
        <f t="shared" si="18"/>
        <v>#DIV/0!</v>
      </c>
      <c r="CT13" s="188"/>
    </row>
    <row r="14" spans="1:99" ht="24.75" customHeight="1" x14ac:dyDescent="0.25">
      <c r="B14" s="288">
        <v>1833</v>
      </c>
      <c r="C14" s="432">
        <v>6</v>
      </c>
      <c r="D14" s="453" t="s">
        <v>280</v>
      </c>
      <c r="E14" s="431" t="s">
        <v>213</v>
      </c>
      <c r="F14" s="435">
        <v>31.2359619140625</v>
      </c>
      <c r="G14" s="107"/>
      <c r="H14" s="435">
        <v>31.0638103485107</v>
      </c>
      <c r="I14" s="107"/>
      <c r="J14" s="435">
        <v>30.5818786621094</v>
      </c>
      <c r="K14" s="107"/>
      <c r="L14" s="435">
        <v>31.289638519287099</v>
      </c>
      <c r="M14" s="107"/>
      <c r="N14" s="435">
        <v>30.868125915527301</v>
      </c>
      <c r="O14" s="107"/>
      <c r="P14" s="435">
        <v>33.447635650634801</v>
      </c>
      <c r="Q14" s="107"/>
      <c r="R14" s="435">
        <v>33.467918395996101</v>
      </c>
      <c r="S14" s="107"/>
      <c r="T14" s="435">
        <v>33.9264106750488</v>
      </c>
      <c r="U14" s="107"/>
      <c r="V14" s="435">
        <v>31.086673736572301</v>
      </c>
      <c r="W14" s="107"/>
      <c r="X14" s="435">
        <v>30.189558029174801</v>
      </c>
      <c r="Y14" s="107"/>
      <c r="Z14" s="435">
        <v>27.645515441894499</v>
      </c>
      <c r="AA14" s="107"/>
      <c r="AB14" s="435">
        <v>29.921007156372099</v>
      </c>
      <c r="AC14" s="107"/>
      <c r="AD14" s="435">
        <v>28.7105407714844</v>
      </c>
      <c r="AE14" s="107"/>
      <c r="AF14" s="435">
        <v>26.826328277587901</v>
      </c>
      <c r="AG14" s="107"/>
      <c r="AH14" s="435">
        <v>25.321708679199201</v>
      </c>
      <c r="AI14" s="107"/>
      <c r="AJ14" s="435">
        <v>27.044771194458001</v>
      </c>
      <c r="AK14" s="107"/>
      <c r="AL14" s="435">
        <v>27.1192932128906</v>
      </c>
      <c r="AM14" s="107"/>
      <c r="AN14" s="435">
        <v>28.019481658935501</v>
      </c>
      <c r="AO14" s="107"/>
      <c r="AP14" s="435">
        <v>26.1098442077637</v>
      </c>
      <c r="AQ14" s="107"/>
      <c r="AR14" s="435">
        <v>27.133220672607401</v>
      </c>
      <c r="AS14" s="107"/>
      <c r="AT14" s="435">
        <v>27.585650000000001</v>
      </c>
      <c r="AU14" s="107"/>
      <c r="AV14" s="435">
        <v>27.361429999999999</v>
      </c>
      <c r="AW14" s="107"/>
      <c r="AX14" s="157"/>
      <c r="AY14" s="72"/>
      <c r="AZ14" s="137">
        <v>6</v>
      </c>
      <c r="BA14" s="321" t="s">
        <v>280</v>
      </c>
      <c r="BB14" s="186" t="s">
        <v>213</v>
      </c>
      <c r="BC14" s="188" t="s">
        <v>214</v>
      </c>
      <c r="BD14" s="189"/>
      <c r="BE14" s="186" t="str">
        <f t="shared" si="19"/>
        <v>ok</v>
      </c>
      <c r="BF14" s="463"/>
      <c r="BG14" s="186" t="str">
        <f t="shared" si="20"/>
        <v>ok</v>
      </c>
      <c r="BH14" s="188"/>
      <c r="BI14" s="186" t="str">
        <f t="shared" si="0"/>
        <v>ok</v>
      </c>
      <c r="BJ14" s="186"/>
      <c r="BK14" s="186" t="str">
        <f t="shared" si="1"/>
        <v>ok</v>
      </c>
      <c r="BL14" s="188"/>
      <c r="BM14" s="186" t="str">
        <f t="shared" si="2"/>
        <v>ok</v>
      </c>
      <c r="BN14" s="186"/>
      <c r="BO14" s="186" t="str">
        <f t="shared" si="3"/>
        <v>ok</v>
      </c>
      <c r="BP14" s="188"/>
      <c r="BQ14" s="186" t="str">
        <f t="shared" si="4"/>
        <v>ok</v>
      </c>
      <c r="BR14" s="188"/>
      <c r="BS14" s="186" t="str">
        <f t="shared" si="5"/>
        <v>ok</v>
      </c>
      <c r="BT14" s="186"/>
      <c r="BU14" s="186" t="str">
        <f t="shared" si="6"/>
        <v>ok</v>
      </c>
      <c r="BV14" s="188"/>
      <c r="BW14" s="186" t="str">
        <f t="shared" si="7"/>
        <v>ok</v>
      </c>
      <c r="BX14" s="186"/>
      <c r="BY14" s="186" t="str">
        <f t="shared" si="8"/>
        <v>ok</v>
      </c>
      <c r="BZ14" s="188"/>
      <c r="CA14" s="186" t="str">
        <f t="shared" si="9"/>
        <v>ok</v>
      </c>
      <c r="CB14" s="188"/>
      <c r="CC14" s="186" t="str">
        <f t="shared" si="10"/>
        <v>ok</v>
      </c>
      <c r="CD14" s="186"/>
      <c r="CE14" s="186" t="str">
        <f t="shared" si="11"/>
        <v>ok</v>
      </c>
      <c r="CF14" s="138"/>
      <c r="CG14" s="186" t="str">
        <f t="shared" si="12"/>
        <v>ok</v>
      </c>
      <c r="CH14" s="186"/>
      <c r="CI14" s="186" t="str">
        <f t="shared" si="13"/>
        <v>ok</v>
      </c>
      <c r="CJ14" s="188"/>
      <c r="CK14" s="186" t="str">
        <f t="shared" si="14"/>
        <v>ok</v>
      </c>
      <c r="CL14" s="138"/>
      <c r="CM14" s="186" t="str">
        <f t="shared" si="15"/>
        <v>ok</v>
      </c>
      <c r="CN14" s="186"/>
      <c r="CO14" s="186" t="str">
        <f t="shared" si="16"/>
        <v>ok</v>
      </c>
      <c r="CP14" s="138"/>
      <c r="CQ14" s="186" t="str">
        <f t="shared" si="17"/>
        <v>ok</v>
      </c>
      <c r="CR14" s="186"/>
      <c r="CS14" s="186" t="str">
        <f t="shared" si="18"/>
        <v>ok</v>
      </c>
      <c r="CT14" s="188"/>
    </row>
    <row r="15" spans="1:99" ht="24.75" customHeight="1" x14ac:dyDescent="0.25">
      <c r="A15" s="264" t="s">
        <v>281</v>
      </c>
      <c r="B15" s="288">
        <v>1834</v>
      </c>
      <c r="C15" s="431">
        <v>7</v>
      </c>
      <c r="D15" s="451" t="s">
        <v>282</v>
      </c>
      <c r="E15" s="432" t="s">
        <v>213</v>
      </c>
      <c r="F15" s="435">
        <v>5.2097101211547896</v>
      </c>
      <c r="G15" s="107"/>
      <c r="H15" s="435">
        <v>4.2474298477172896</v>
      </c>
      <c r="I15" s="107"/>
      <c r="J15" s="435">
        <v>5.5009613037109402</v>
      </c>
      <c r="K15" s="107"/>
      <c r="L15" s="435">
        <v>5.5083203315734899</v>
      </c>
      <c r="M15" s="107"/>
      <c r="N15" s="435">
        <v>5.3446421623229998</v>
      </c>
      <c r="O15" s="107"/>
      <c r="P15" s="435">
        <v>6.6144342422485396</v>
      </c>
      <c r="Q15" s="107"/>
      <c r="R15" s="435">
        <v>5.4423484802246103</v>
      </c>
      <c r="S15" s="107"/>
      <c r="T15" s="435">
        <v>5.9806261062622097</v>
      </c>
      <c r="U15" s="107"/>
      <c r="V15" s="435">
        <v>6.8590893745422399</v>
      </c>
      <c r="W15" s="107"/>
      <c r="X15" s="435">
        <v>5.25826120376587</v>
      </c>
      <c r="Y15" s="107"/>
      <c r="Z15" s="435">
        <v>5.1537275314331099</v>
      </c>
      <c r="AA15" s="107"/>
      <c r="AB15" s="435">
        <v>5.9749188423156703</v>
      </c>
      <c r="AC15" s="107"/>
      <c r="AD15" s="435">
        <v>6.4262580871581996</v>
      </c>
      <c r="AE15" s="107"/>
      <c r="AF15" s="435">
        <v>6.4548296928405797</v>
      </c>
      <c r="AG15" s="107"/>
      <c r="AH15" s="435">
        <v>6.0407590866088903</v>
      </c>
      <c r="AI15" s="107"/>
      <c r="AJ15" s="435">
        <v>5.3372039794921902</v>
      </c>
      <c r="AK15" s="107"/>
      <c r="AL15" s="435">
        <v>5.5503687858581499</v>
      </c>
      <c r="AM15" s="107"/>
      <c r="AN15" s="435">
        <v>5.55556297302246</v>
      </c>
      <c r="AO15" s="107"/>
      <c r="AP15" s="435">
        <v>4.4907321929931596</v>
      </c>
      <c r="AQ15" s="107"/>
      <c r="AR15" s="435">
        <v>5.8574175834655797</v>
      </c>
      <c r="AS15" s="107"/>
      <c r="AT15" s="435">
        <v>6.6774065</v>
      </c>
      <c r="AU15" s="107"/>
      <c r="AV15" s="435">
        <v>6.5781280000000004</v>
      </c>
      <c r="AW15" s="107"/>
      <c r="AX15" s="157"/>
      <c r="AY15" s="72"/>
      <c r="AZ15" s="186">
        <v>7</v>
      </c>
      <c r="BA15" s="250" t="s">
        <v>282</v>
      </c>
      <c r="BB15" s="186" t="s">
        <v>213</v>
      </c>
      <c r="BC15" s="188" t="s">
        <v>214</v>
      </c>
      <c r="BD15" s="189"/>
      <c r="BE15" s="186" t="str">
        <f t="shared" si="19"/>
        <v>ok</v>
      </c>
      <c r="BF15" s="463"/>
      <c r="BG15" s="186" t="str">
        <f t="shared" si="20"/>
        <v>&gt; 25%</v>
      </c>
      <c r="BH15" s="188"/>
      <c r="BI15" s="186" t="str">
        <f t="shared" si="0"/>
        <v>ok</v>
      </c>
      <c r="BJ15" s="186"/>
      <c r="BK15" s="186" t="str">
        <f t="shared" si="1"/>
        <v>ok</v>
      </c>
      <c r="BL15" s="188"/>
      <c r="BM15" s="186" t="str">
        <f t="shared" si="2"/>
        <v>ok</v>
      </c>
      <c r="BN15" s="186"/>
      <c r="BO15" s="186" t="str">
        <f t="shared" si="3"/>
        <v>ok</v>
      </c>
      <c r="BP15" s="188"/>
      <c r="BQ15" s="186" t="str">
        <f t="shared" si="4"/>
        <v>ok</v>
      </c>
      <c r="BR15" s="188"/>
      <c r="BS15" s="186" t="str">
        <f t="shared" si="5"/>
        <v>ok</v>
      </c>
      <c r="BT15" s="186"/>
      <c r="BU15" s="186" t="str">
        <f t="shared" si="6"/>
        <v>ok</v>
      </c>
      <c r="BV15" s="188"/>
      <c r="BW15" s="186" t="str">
        <f t="shared" si="7"/>
        <v>ok</v>
      </c>
      <c r="BX15" s="186"/>
      <c r="BY15" s="186" t="str">
        <f t="shared" si="8"/>
        <v>ok</v>
      </c>
      <c r="BZ15" s="188"/>
      <c r="CA15" s="186" t="str">
        <f t="shared" si="9"/>
        <v>ok</v>
      </c>
      <c r="CB15" s="188"/>
      <c r="CC15" s="186" t="str">
        <f t="shared" si="10"/>
        <v>ok</v>
      </c>
      <c r="CD15" s="186"/>
      <c r="CE15" s="186" t="str">
        <f t="shared" si="11"/>
        <v>ok</v>
      </c>
      <c r="CF15" s="138"/>
      <c r="CG15" s="186" t="str">
        <f t="shared" si="12"/>
        <v>ok</v>
      </c>
      <c r="CH15" s="186"/>
      <c r="CI15" s="186" t="str">
        <f t="shared" si="13"/>
        <v>ok</v>
      </c>
      <c r="CJ15" s="188"/>
      <c r="CK15" s="186" t="str">
        <f t="shared" si="14"/>
        <v>ok</v>
      </c>
      <c r="CL15" s="138"/>
      <c r="CM15" s="186" t="str">
        <f t="shared" si="15"/>
        <v>ok</v>
      </c>
      <c r="CN15" s="186"/>
      <c r="CO15" s="186" t="str">
        <f t="shared" si="16"/>
        <v>&gt; 25%</v>
      </c>
      <c r="CP15" s="138"/>
      <c r="CQ15" s="186" t="str">
        <f t="shared" si="17"/>
        <v>ok</v>
      </c>
      <c r="CR15" s="186"/>
      <c r="CS15" s="186" t="str">
        <f t="shared" si="18"/>
        <v>ok</v>
      </c>
      <c r="CT15" s="188"/>
    </row>
    <row r="16" spans="1:99" ht="24.75" customHeight="1" x14ac:dyDescent="0.25">
      <c r="B16" s="289">
        <v>2837</v>
      </c>
      <c r="C16" s="432">
        <v>8</v>
      </c>
      <c r="D16" s="440" t="s">
        <v>260</v>
      </c>
      <c r="E16" s="432" t="s">
        <v>213</v>
      </c>
      <c r="F16" s="445">
        <v>0</v>
      </c>
      <c r="G16" s="107"/>
      <c r="H16" s="445">
        <v>0</v>
      </c>
      <c r="I16" s="107"/>
      <c r="J16" s="445">
        <v>0</v>
      </c>
      <c r="K16" s="107"/>
      <c r="L16" s="445">
        <v>0</v>
      </c>
      <c r="M16" s="107"/>
      <c r="N16" s="445">
        <v>0</v>
      </c>
      <c r="O16" s="107"/>
      <c r="P16" s="445">
        <v>0</v>
      </c>
      <c r="Q16" s="107"/>
      <c r="R16" s="445">
        <v>0</v>
      </c>
      <c r="S16" s="107"/>
      <c r="T16" s="445">
        <v>0</v>
      </c>
      <c r="U16" s="107"/>
      <c r="V16" s="445">
        <v>0</v>
      </c>
      <c r="W16" s="107"/>
      <c r="X16" s="445">
        <v>0</v>
      </c>
      <c r="Y16" s="107"/>
      <c r="Z16" s="445">
        <v>0</v>
      </c>
      <c r="AA16" s="107"/>
      <c r="AB16" s="445">
        <v>0</v>
      </c>
      <c r="AC16" s="107"/>
      <c r="AD16" s="445">
        <v>0</v>
      </c>
      <c r="AE16" s="107"/>
      <c r="AF16" s="445">
        <v>0</v>
      </c>
      <c r="AG16" s="107"/>
      <c r="AH16" s="445">
        <v>0</v>
      </c>
      <c r="AI16" s="107"/>
      <c r="AJ16" s="445">
        <v>0</v>
      </c>
      <c r="AK16" s="107"/>
      <c r="AL16" s="445">
        <v>0</v>
      </c>
      <c r="AM16" s="107"/>
      <c r="AN16" s="445">
        <v>0</v>
      </c>
      <c r="AO16" s="107"/>
      <c r="AP16" s="445">
        <v>0</v>
      </c>
      <c r="AQ16" s="107"/>
      <c r="AR16" s="445">
        <v>0</v>
      </c>
      <c r="AS16" s="107"/>
      <c r="AT16" s="445">
        <v>0</v>
      </c>
      <c r="AU16" s="107"/>
      <c r="AV16" s="445">
        <v>0</v>
      </c>
      <c r="AW16" s="107"/>
      <c r="AX16" s="119"/>
      <c r="AY16" s="53"/>
      <c r="AZ16" s="137">
        <v>8</v>
      </c>
      <c r="BA16" s="187" t="s">
        <v>283</v>
      </c>
      <c r="BB16" s="186" t="s">
        <v>213</v>
      </c>
      <c r="BC16" s="188" t="s">
        <v>214</v>
      </c>
      <c r="BD16" s="189"/>
      <c r="BE16" s="186" t="e">
        <f t="shared" si="19"/>
        <v>#DIV/0!</v>
      </c>
      <c r="BF16" s="463"/>
      <c r="BG16" s="186" t="e">
        <f t="shared" si="20"/>
        <v>#DIV/0!</v>
      </c>
      <c r="BH16" s="188"/>
      <c r="BI16" s="186" t="e">
        <f t="shared" si="0"/>
        <v>#DIV/0!</v>
      </c>
      <c r="BJ16" s="186"/>
      <c r="BK16" s="186" t="e">
        <f t="shared" si="1"/>
        <v>#DIV/0!</v>
      </c>
      <c r="BL16" s="188"/>
      <c r="BM16" s="186" t="e">
        <f t="shared" si="2"/>
        <v>#DIV/0!</v>
      </c>
      <c r="BN16" s="186"/>
      <c r="BO16" s="186" t="e">
        <f t="shared" si="3"/>
        <v>#DIV/0!</v>
      </c>
      <c r="BP16" s="188"/>
      <c r="BQ16" s="186" t="e">
        <f t="shared" si="4"/>
        <v>#DIV/0!</v>
      </c>
      <c r="BR16" s="188"/>
      <c r="BS16" s="186" t="e">
        <f t="shared" si="5"/>
        <v>#DIV/0!</v>
      </c>
      <c r="BT16" s="186"/>
      <c r="BU16" s="186" t="e">
        <f t="shared" si="6"/>
        <v>#DIV/0!</v>
      </c>
      <c r="BV16" s="188"/>
      <c r="BW16" s="186" t="e">
        <f t="shared" si="7"/>
        <v>#DIV/0!</v>
      </c>
      <c r="BX16" s="186"/>
      <c r="BY16" s="186" t="e">
        <f t="shared" si="8"/>
        <v>#DIV/0!</v>
      </c>
      <c r="BZ16" s="188"/>
      <c r="CA16" s="186" t="e">
        <f t="shared" si="9"/>
        <v>#DIV/0!</v>
      </c>
      <c r="CB16" s="188"/>
      <c r="CC16" s="186" t="e">
        <f t="shared" si="10"/>
        <v>#DIV/0!</v>
      </c>
      <c r="CD16" s="186"/>
      <c r="CE16" s="186" t="e">
        <f t="shared" si="11"/>
        <v>#DIV/0!</v>
      </c>
      <c r="CF16" s="138"/>
      <c r="CG16" s="186" t="e">
        <f t="shared" si="12"/>
        <v>#DIV/0!</v>
      </c>
      <c r="CH16" s="186"/>
      <c r="CI16" s="186" t="e">
        <f t="shared" si="13"/>
        <v>#DIV/0!</v>
      </c>
      <c r="CJ16" s="188"/>
      <c r="CK16" s="186" t="e">
        <f t="shared" si="14"/>
        <v>#DIV/0!</v>
      </c>
      <c r="CL16" s="138"/>
      <c r="CM16" s="186" t="e">
        <f t="shared" si="15"/>
        <v>#DIV/0!</v>
      </c>
      <c r="CN16" s="186"/>
      <c r="CO16" s="186" t="e">
        <f t="shared" si="16"/>
        <v>#DIV/0!</v>
      </c>
      <c r="CP16" s="138"/>
      <c r="CQ16" s="186" t="e">
        <f t="shared" si="17"/>
        <v>#DIV/0!</v>
      </c>
      <c r="CR16" s="186"/>
      <c r="CS16" s="186" t="e">
        <f t="shared" si="18"/>
        <v>#DIV/0!</v>
      </c>
      <c r="CT16" s="188"/>
    </row>
    <row r="17" spans="1:98" ht="24.75" customHeight="1" x14ac:dyDescent="0.25">
      <c r="B17" s="288">
        <v>2838</v>
      </c>
      <c r="C17" s="431">
        <v>9</v>
      </c>
      <c r="D17" s="68" t="s">
        <v>284</v>
      </c>
      <c r="E17" s="432" t="s">
        <v>213</v>
      </c>
      <c r="F17" s="445">
        <v>5.2097101211547896</v>
      </c>
      <c r="G17" s="107" t="s">
        <v>256</v>
      </c>
      <c r="H17" s="445">
        <v>4.2474298477172896</v>
      </c>
      <c r="I17" s="107" t="s">
        <v>256</v>
      </c>
      <c r="J17" s="445">
        <v>5.5009613037109402</v>
      </c>
      <c r="K17" s="107" t="s">
        <v>256</v>
      </c>
      <c r="L17" s="445">
        <v>5.5083203315734899</v>
      </c>
      <c r="M17" s="107" t="s">
        <v>256</v>
      </c>
      <c r="N17" s="445">
        <v>5.3446421623229998</v>
      </c>
      <c r="O17" s="107" t="s">
        <v>256</v>
      </c>
      <c r="P17" s="445">
        <v>6.6144342422485396</v>
      </c>
      <c r="Q17" s="107" t="s">
        <v>256</v>
      </c>
      <c r="R17" s="445">
        <v>5.4423484802246103</v>
      </c>
      <c r="S17" s="107" t="s">
        <v>256</v>
      </c>
      <c r="T17" s="445">
        <v>5.9806261062622097</v>
      </c>
      <c r="U17" s="107" t="s">
        <v>256</v>
      </c>
      <c r="V17" s="445">
        <v>6.8590893745422399</v>
      </c>
      <c r="W17" s="107" t="s">
        <v>256</v>
      </c>
      <c r="X17" s="445">
        <v>5.25826120376587</v>
      </c>
      <c r="Y17" s="107" t="s">
        <v>256</v>
      </c>
      <c r="Z17" s="445">
        <v>5.1537275314331099</v>
      </c>
      <c r="AA17" s="107" t="s">
        <v>256</v>
      </c>
      <c r="AB17" s="445">
        <v>5.9749188423156703</v>
      </c>
      <c r="AC17" s="107" t="s">
        <v>256</v>
      </c>
      <c r="AD17" s="445">
        <v>6.4262580871581996</v>
      </c>
      <c r="AE17" s="107" t="s">
        <v>256</v>
      </c>
      <c r="AF17" s="445">
        <v>6.4548296928405797</v>
      </c>
      <c r="AG17" s="107" t="s">
        <v>256</v>
      </c>
      <c r="AH17" s="445">
        <v>6.0407590866088903</v>
      </c>
      <c r="AI17" s="107" t="s">
        <v>256</v>
      </c>
      <c r="AJ17" s="445">
        <v>5.3372039794921902</v>
      </c>
      <c r="AK17" s="107" t="s">
        <v>256</v>
      </c>
      <c r="AL17" s="445">
        <v>5.5503687858581499</v>
      </c>
      <c r="AM17" s="107" t="s">
        <v>256</v>
      </c>
      <c r="AN17" s="445">
        <v>5.55556297302246</v>
      </c>
      <c r="AO17" s="107" t="s">
        <v>256</v>
      </c>
      <c r="AP17" s="445">
        <v>4.4907321929931596</v>
      </c>
      <c r="AQ17" s="107" t="s">
        <v>256</v>
      </c>
      <c r="AR17" s="445">
        <v>5.8574175834655797</v>
      </c>
      <c r="AS17" s="107" t="s">
        <v>256</v>
      </c>
      <c r="AT17" s="445">
        <v>6.6774065</v>
      </c>
      <c r="AU17" s="107" t="s">
        <v>256</v>
      </c>
      <c r="AV17" s="445">
        <v>6.5781280000000004</v>
      </c>
      <c r="AW17" s="107" t="s">
        <v>256</v>
      </c>
      <c r="AX17" s="157"/>
      <c r="AY17" s="72"/>
      <c r="AZ17" s="186">
        <v>9</v>
      </c>
      <c r="BA17" s="187" t="s">
        <v>284</v>
      </c>
      <c r="BB17" s="186" t="s">
        <v>213</v>
      </c>
      <c r="BC17" s="188" t="s">
        <v>214</v>
      </c>
      <c r="BD17" s="189"/>
      <c r="BE17" s="186" t="str">
        <f t="shared" si="19"/>
        <v>ok</v>
      </c>
      <c r="BF17" s="463"/>
      <c r="BG17" s="186" t="str">
        <f t="shared" si="20"/>
        <v>&gt; 25%</v>
      </c>
      <c r="BH17" s="188"/>
      <c r="BI17" s="186" t="str">
        <f t="shared" si="0"/>
        <v>ok</v>
      </c>
      <c r="BJ17" s="186"/>
      <c r="BK17" s="186" t="str">
        <f t="shared" si="1"/>
        <v>ok</v>
      </c>
      <c r="BL17" s="188"/>
      <c r="BM17" s="186" t="str">
        <f t="shared" si="2"/>
        <v>ok</v>
      </c>
      <c r="BN17" s="186"/>
      <c r="BO17" s="186" t="str">
        <f t="shared" si="3"/>
        <v>ok</v>
      </c>
      <c r="BP17" s="188"/>
      <c r="BQ17" s="186" t="str">
        <f t="shared" si="4"/>
        <v>ok</v>
      </c>
      <c r="BR17" s="188"/>
      <c r="BS17" s="186" t="str">
        <f t="shared" si="5"/>
        <v>ok</v>
      </c>
      <c r="BT17" s="186"/>
      <c r="BU17" s="186" t="str">
        <f t="shared" si="6"/>
        <v>ok</v>
      </c>
      <c r="BV17" s="188"/>
      <c r="BW17" s="186" t="str">
        <f t="shared" si="7"/>
        <v>ok</v>
      </c>
      <c r="BX17" s="186"/>
      <c r="BY17" s="186" t="str">
        <f t="shared" si="8"/>
        <v>ok</v>
      </c>
      <c r="BZ17" s="188"/>
      <c r="CA17" s="186" t="str">
        <f t="shared" si="9"/>
        <v>ok</v>
      </c>
      <c r="CB17" s="188"/>
      <c r="CC17" s="186" t="str">
        <f t="shared" si="10"/>
        <v>ok</v>
      </c>
      <c r="CD17" s="186"/>
      <c r="CE17" s="186" t="str">
        <f t="shared" si="11"/>
        <v>ok</v>
      </c>
      <c r="CF17" s="138"/>
      <c r="CG17" s="186" t="str">
        <f t="shared" si="12"/>
        <v>ok</v>
      </c>
      <c r="CH17" s="186"/>
      <c r="CI17" s="186" t="str">
        <f t="shared" si="13"/>
        <v>ok</v>
      </c>
      <c r="CJ17" s="188"/>
      <c r="CK17" s="186" t="str">
        <f t="shared" si="14"/>
        <v>ok</v>
      </c>
      <c r="CL17" s="138"/>
      <c r="CM17" s="186" t="str">
        <f t="shared" si="15"/>
        <v>ok</v>
      </c>
      <c r="CN17" s="186"/>
      <c r="CO17" s="186" t="str">
        <f t="shared" si="16"/>
        <v>&gt; 25%</v>
      </c>
      <c r="CP17" s="138"/>
      <c r="CQ17" s="186" t="str">
        <f t="shared" si="17"/>
        <v>ok</v>
      </c>
      <c r="CR17" s="186"/>
      <c r="CS17" s="186" t="str">
        <f t="shared" si="18"/>
        <v>ok</v>
      </c>
      <c r="CT17" s="188"/>
    </row>
    <row r="18" spans="1:98" ht="24.75" customHeight="1" x14ac:dyDescent="0.25">
      <c r="A18" s="264" t="s">
        <v>221</v>
      </c>
      <c r="B18" s="288">
        <v>2577</v>
      </c>
      <c r="C18" s="446">
        <v>10</v>
      </c>
      <c r="D18" s="68" t="s">
        <v>262</v>
      </c>
      <c r="E18" s="432" t="s">
        <v>213</v>
      </c>
      <c r="F18" s="435">
        <v>0</v>
      </c>
      <c r="G18" s="429"/>
      <c r="H18" s="435">
        <v>0</v>
      </c>
      <c r="I18" s="429"/>
      <c r="J18" s="435">
        <v>0</v>
      </c>
      <c r="K18" s="429"/>
      <c r="L18" s="435">
        <v>0</v>
      </c>
      <c r="M18" s="429"/>
      <c r="N18" s="435">
        <v>0</v>
      </c>
      <c r="O18" s="429"/>
      <c r="P18" s="435">
        <v>0</v>
      </c>
      <c r="Q18" s="429"/>
      <c r="R18" s="435">
        <v>0</v>
      </c>
      <c r="S18" s="429"/>
      <c r="T18" s="435">
        <v>0</v>
      </c>
      <c r="U18" s="429"/>
      <c r="V18" s="435">
        <v>0</v>
      </c>
      <c r="W18" s="429"/>
      <c r="X18" s="435">
        <v>0</v>
      </c>
      <c r="Y18" s="429"/>
      <c r="Z18" s="435">
        <v>0</v>
      </c>
      <c r="AA18" s="429"/>
      <c r="AB18" s="435">
        <v>0</v>
      </c>
      <c r="AC18" s="429"/>
      <c r="AD18" s="435">
        <v>0</v>
      </c>
      <c r="AE18" s="429"/>
      <c r="AF18" s="435">
        <v>0</v>
      </c>
      <c r="AG18" s="429"/>
      <c r="AH18" s="435">
        <v>0</v>
      </c>
      <c r="AI18" s="429"/>
      <c r="AJ18" s="435">
        <v>0</v>
      </c>
      <c r="AK18" s="429"/>
      <c r="AL18" s="435">
        <v>0</v>
      </c>
      <c r="AM18" s="429"/>
      <c r="AN18" s="435">
        <v>0</v>
      </c>
      <c r="AO18" s="429"/>
      <c r="AP18" s="435">
        <v>0</v>
      </c>
      <c r="AQ18" s="429"/>
      <c r="AR18" s="435">
        <v>0</v>
      </c>
      <c r="AS18" s="429"/>
      <c r="AT18" s="435">
        <v>0</v>
      </c>
      <c r="AU18" s="429"/>
      <c r="AV18" s="435">
        <v>0</v>
      </c>
      <c r="AW18" s="429"/>
      <c r="AX18" s="157"/>
      <c r="AY18" s="72"/>
      <c r="AZ18" s="224">
        <v>10</v>
      </c>
      <c r="BA18" s="187" t="s">
        <v>262</v>
      </c>
      <c r="BB18" s="186" t="s">
        <v>213</v>
      </c>
      <c r="BC18" s="188" t="s">
        <v>214</v>
      </c>
      <c r="BD18" s="189"/>
      <c r="BE18" s="186" t="e">
        <f t="shared" si="19"/>
        <v>#DIV/0!</v>
      </c>
      <c r="BF18" s="463"/>
      <c r="BG18" s="186" t="e">
        <f t="shared" si="20"/>
        <v>#DIV/0!</v>
      </c>
      <c r="BH18" s="188"/>
      <c r="BI18" s="186" t="e">
        <f t="shared" si="0"/>
        <v>#DIV/0!</v>
      </c>
      <c r="BJ18" s="186"/>
      <c r="BK18" s="186" t="e">
        <f t="shared" si="1"/>
        <v>#DIV/0!</v>
      </c>
      <c r="BL18" s="188"/>
      <c r="BM18" s="186" t="e">
        <f t="shared" si="2"/>
        <v>#DIV/0!</v>
      </c>
      <c r="BN18" s="186"/>
      <c r="BO18" s="186" t="e">
        <f t="shared" si="3"/>
        <v>#DIV/0!</v>
      </c>
      <c r="BP18" s="188"/>
      <c r="BQ18" s="186" t="e">
        <f t="shared" si="4"/>
        <v>#DIV/0!</v>
      </c>
      <c r="BR18" s="188"/>
      <c r="BS18" s="186" t="e">
        <f t="shared" si="5"/>
        <v>#DIV/0!</v>
      </c>
      <c r="BT18" s="186"/>
      <c r="BU18" s="186" t="e">
        <f t="shared" si="6"/>
        <v>#DIV/0!</v>
      </c>
      <c r="BV18" s="188"/>
      <c r="BW18" s="186" t="e">
        <f t="shared" si="7"/>
        <v>#DIV/0!</v>
      </c>
      <c r="BX18" s="186"/>
      <c r="BY18" s="186" t="e">
        <f t="shared" si="8"/>
        <v>#DIV/0!</v>
      </c>
      <c r="BZ18" s="188"/>
      <c r="CA18" s="186" t="e">
        <f t="shared" si="9"/>
        <v>#DIV/0!</v>
      </c>
      <c r="CB18" s="188"/>
      <c r="CC18" s="186" t="e">
        <f t="shared" si="10"/>
        <v>#DIV/0!</v>
      </c>
      <c r="CD18" s="186"/>
      <c r="CE18" s="186" t="e">
        <f t="shared" si="11"/>
        <v>#DIV/0!</v>
      </c>
      <c r="CF18" s="138"/>
      <c r="CG18" s="186" t="e">
        <f t="shared" si="12"/>
        <v>#DIV/0!</v>
      </c>
      <c r="CH18" s="186"/>
      <c r="CI18" s="186" t="e">
        <f t="shared" si="13"/>
        <v>#DIV/0!</v>
      </c>
      <c r="CJ18" s="188"/>
      <c r="CK18" s="186" t="e">
        <f t="shared" si="14"/>
        <v>#DIV/0!</v>
      </c>
      <c r="CL18" s="138"/>
      <c r="CM18" s="186" t="e">
        <f t="shared" si="15"/>
        <v>#DIV/0!</v>
      </c>
      <c r="CN18" s="186"/>
      <c r="CO18" s="186" t="e">
        <f t="shared" si="16"/>
        <v>#DIV/0!</v>
      </c>
      <c r="CP18" s="138"/>
      <c r="CQ18" s="186" t="e">
        <f t="shared" si="17"/>
        <v>#DIV/0!</v>
      </c>
      <c r="CR18" s="186"/>
      <c r="CS18" s="186" t="e">
        <f t="shared" si="18"/>
        <v>#DIV/0!</v>
      </c>
      <c r="CT18" s="188"/>
    </row>
    <row r="19" spans="1:98" ht="24.75" customHeight="1" x14ac:dyDescent="0.25">
      <c r="B19" s="288">
        <v>2839</v>
      </c>
      <c r="C19" s="447">
        <v>11</v>
      </c>
      <c r="D19" s="454" t="s">
        <v>285</v>
      </c>
      <c r="E19" s="432" t="s">
        <v>213</v>
      </c>
      <c r="F19" s="435">
        <v>0</v>
      </c>
      <c r="G19" s="107"/>
      <c r="H19" s="435">
        <v>0</v>
      </c>
      <c r="I19" s="107"/>
      <c r="J19" s="435">
        <v>0</v>
      </c>
      <c r="K19" s="107"/>
      <c r="L19" s="435">
        <v>0</v>
      </c>
      <c r="M19" s="107"/>
      <c r="N19" s="435">
        <v>0</v>
      </c>
      <c r="O19" s="107"/>
      <c r="P19" s="435">
        <v>0</v>
      </c>
      <c r="Q19" s="107"/>
      <c r="R19" s="435">
        <v>0</v>
      </c>
      <c r="S19" s="107"/>
      <c r="T19" s="435">
        <v>0</v>
      </c>
      <c r="U19" s="107"/>
      <c r="V19" s="435">
        <v>0</v>
      </c>
      <c r="W19" s="107"/>
      <c r="X19" s="435">
        <v>0</v>
      </c>
      <c r="Y19" s="107"/>
      <c r="Z19" s="435">
        <v>0</v>
      </c>
      <c r="AA19" s="107"/>
      <c r="AB19" s="435">
        <v>0</v>
      </c>
      <c r="AC19" s="107"/>
      <c r="AD19" s="435">
        <v>0</v>
      </c>
      <c r="AE19" s="107"/>
      <c r="AF19" s="435">
        <v>0</v>
      </c>
      <c r="AG19" s="107"/>
      <c r="AH19" s="435">
        <v>0</v>
      </c>
      <c r="AI19" s="107"/>
      <c r="AJ19" s="435">
        <v>0</v>
      </c>
      <c r="AK19" s="107"/>
      <c r="AL19" s="435">
        <v>0</v>
      </c>
      <c r="AM19" s="107"/>
      <c r="AN19" s="435">
        <v>0</v>
      </c>
      <c r="AO19" s="107"/>
      <c r="AP19" s="435">
        <v>0</v>
      </c>
      <c r="AQ19" s="107"/>
      <c r="AR19" s="435">
        <v>0</v>
      </c>
      <c r="AS19" s="107"/>
      <c r="AT19" s="435">
        <v>0</v>
      </c>
      <c r="AU19" s="107"/>
      <c r="AV19" s="435">
        <v>0</v>
      </c>
      <c r="AW19" s="107"/>
      <c r="AX19" s="157"/>
      <c r="AY19" s="72"/>
      <c r="AZ19" s="225">
        <v>11</v>
      </c>
      <c r="BA19" s="369" t="s">
        <v>286</v>
      </c>
      <c r="BB19" s="186" t="s">
        <v>213</v>
      </c>
      <c r="BC19" s="188" t="s">
        <v>214</v>
      </c>
      <c r="BD19" s="189"/>
      <c r="BE19" s="186" t="e">
        <f t="shared" si="19"/>
        <v>#DIV/0!</v>
      </c>
      <c r="BF19" s="463"/>
      <c r="BG19" s="186" t="e">
        <f t="shared" si="20"/>
        <v>#DIV/0!</v>
      </c>
      <c r="BH19" s="188"/>
      <c r="BI19" s="186" t="e">
        <f t="shared" si="0"/>
        <v>#DIV/0!</v>
      </c>
      <c r="BJ19" s="186"/>
      <c r="BK19" s="186" t="e">
        <f t="shared" si="1"/>
        <v>#DIV/0!</v>
      </c>
      <c r="BL19" s="188"/>
      <c r="BM19" s="186" t="e">
        <f t="shared" si="2"/>
        <v>#DIV/0!</v>
      </c>
      <c r="BN19" s="186"/>
      <c r="BO19" s="186" t="e">
        <f t="shared" si="3"/>
        <v>#DIV/0!</v>
      </c>
      <c r="BP19" s="188"/>
      <c r="BQ19" s="186" t="e">
        <f t="shared" si="4"/>
        <v>#DIV/0!</v>
      </c>
      <c r="BR19" s="188"/>
      <c r="BS19" s="186" t="e">
        <f t="shared" si="5"/>
        <v>#DIV/0!</v>
      </c>
      <c r="BT19" s="186"/>
      <c r="BU19" s="186" t="e">
        <f t="shared" si="6"/>
        <v>#DIV/0!</v>
      </c>
      <c r="BV19" s="188"/>
      <c r="BW19" s="186" t="e">
        <f t="shared" si="7"/>
        <v>#DIV/0!</v>
      </c>
      <c r="BX19" s="186"/>
      <c r="BY19" s="186" t="e">
        <f t="shared" si="8"/>
        <v>#DIV/0!</v>
      </c>
      <c r="BZ19" s="188"/>
      <c r="CA19" s="186" t="e">
        <f t="shared" si="9"/>
        <v>#DIV/0!</v>
      </c>
      <c r="CB19" s="188"/>
      <c r="CC19" s="186" t="e">
        <f t="shared" si="10"/>
        <v>#DIV/0!</v>
      </c>
      <c r="CD19" s="186"/>
      <c r="CE19" s="186" t="e">
        <f t="shared" si="11"/>
        <v>#DIV/0!</v>
      </c>
      <c r="CF19" s="138"/>
      <c r="CG19" s="186" t="e">
        <f t="shared" si="12"/>
        <v>#DIV/0!</v>
      </c>
      <c r="CH19" s="186"/>
      <c r="CI19" s="186" t="e">
        <f t="shared" si="13"/>
        <v>#DIV/0!</v>
      </c>
      <c r="CJ19" s="188"/>
      <c r="CK19" s="186" t="e">
        <f t="shared" si="14"/>
        <v>#DIV/0!</v>
      </c>
      <c r="CL19" s="138"/>
      <c r="CM19" s="186" t="e">
        <f t="shared" si="15"/>
        <v>#DIV/0!</v>
      </c>
      <c r="CN19" s="186"/>
      <c r="CO19" s="186" t="e">
        <f t="shared" si="16"/>
        <v>#DIV/0!</v>
      </c>
      <c r="CP19" s="138"/>
      <c r="CQ19" s="186" t="e">
        <f t="shared" si="17"/>
        <v>#DIV/0!</v>
      </c>
      <c r="CR19" s="186"/>
      <c r="CS19" s="186" t="e">
        <f t="shared" si="18"/>
        <v>#DIV/0!</v>
      </c>
      <c r="CT19" s="188"/>
    </row>
    <row r="20" spans="1:98" ht="24.75" customHeight="1" x14ac:dyDescent="0.25">
      <c r="A20" s="264" t="s">
        <v>221</v>
      </c>
      <c r="B20" s="288">
        <v>1926</v>
      </c>
      <c r="C20" s="431">
        <v>12</v>
      </c>
      <c r="D20" s="68" t="s">
        <v>266</v>
      </c>
      <c r="E20" s="432" t="s">
        <v>213</v>
      </c>
      <c r="F20" s="435">
        <v>0</v>
      </c>
      <c r="G20" s="107"/>
      <c r="H20" s="435">
        <v>0</v>
      </c>
      <c r="I20" s="107"/>
      <c r="J20" s="435">
        <v>0</v>
      </c>
      <c r="K20" s="107"/>
      <c r="L20" s="435">
        <v>0</v>
      </c>
      <c r="M20" s="107"/>
      <c r="N20" s="435">
        <v>0</v>
      </c>
      <c r="O20" s="107"/>
      <c r="P20" s="435">
        <v>0</v>
      </c>
      <c r="Q20" s="107"/>
      <c r="R20" s="435">
        <v>0</v>
      </c>
      <c r="S20" s="107"/>
      <c r="T20" s="435">
        <v>0</v>
      </c>
      <c r="U20" s="107"/>
      <c r="V20" s="435">
        <v>0</v>
      </c>
      <c r="W20" s="107"/>
      <c r="X20" s="435">
        <v>0</v>
      </c>
      <c r="Y20" s="107"/>
      <c r="Z20" s="435">
        <v>0</v>
      </c>
      <c r="AA20" s="107"/>
      <c r="AB20" s="435">
        <v>0</v>
      </c>
      <c r="AC20" s="107"/>
      <c r="AD20" s="435">
        <v>0</v>
      </c>
      <c r="AE20" s="107"/>
      <c r="AF20" s="435">
        <v>0</v>
      </c>
      <c r="AG20" s="107"/>
      <c r="AH20" s="435">
        <v>0</v>
      </c>
      <c r="AI20" s="107"/>
      <c r="AJ20" s="435">
        <v>0</v>
      </c>
      <c r="AK20" s="107"/>
      <c r="AL20" s="435">
        <v>0</v>
      </c>
      <c r="AM20" s="107"/>
      <c r="AN20" s="435">
        <v>0</v>
      </c>
      <c r="AO20" s="107"/>
      <c r="AP20" s="435">
        <v>0</v>
      </c>
      <c r="AQ20" s="107"/>
      <c r="AR20" s="435">
        <v>0</v>
      </c>
      <c r="AS20" s="107"/>
      <c r="AT20" s="435">
        <v>0</v>
      </c>
      <c r="AU20" s="107"/>
      <c r="AV20" s="435">
        <v>0</v>
      </c>
      <c r="AW20" s="107"/>
      <c r="AX20" s="157"/>
      <c r="AY20" s="72"/>
      <c r="AZ20" s="186">
        <v>12</v>
      </c>
      <c r="BA20" s="187" t="s">
        <v>266</v>
      </c>
      <c r="BB20" s="186" t="s">
        <v>213</v>
      </c>
      <c r="BC20" s="188" t="s">
        <v>214</v>
      </c>
      <c r="BD20" s="189"/>
      <c r="BE20" s="186" t="e">
        <f t="shared" si="19"/>
        <v>#DIV/0!</v>
      </c>
      <c r="BF20" s="463"/>
      <c r="BG20" s="186" t="e">
        <f t="shared" si="20"/>
        <v>#DIV/0!</v>
      </c>
      <c r="BH20" s="188"/>
      <c r="BI20" s="186" t="e">
        <f t="shared" si="0"/>
        <v>#DIV/0!</v>
      </c>
      <c r="BJ20" s="186"/>
      <c r="BK20" s="186" t="e">
        <f t="shared" si="1"/>
        <v>#DIV/0!</v>
      </c>
      <c r="BL20" s="188"/>
      <c r="BM20" s="186" t="e">
        <f t="shared" si="2"/>
        <v>#DIV/0!</v>
      </c>
      <c r="BN20" s="186"/>
      <c r="BO20" s="186" t="e">
        <f t="shared" si="3"/>
        <v>#DIV/0!</v>
      </c>
      <c r="BP20" s="188"/>
      <c r="BQ20" s="186" t="e">
        <f t="shared" si="4"/>
        <v>#DIV/0!</v>
      </c>
      <c r="BR20" s="188"/>
      <c r="BS20" s="186" t="e">
        <f t="shared" si="5"/>
        <v>#DIV/0!</v>
      </c>
      <c r="BT20" s="186"/>
      <c r="BU20" s="186" t="e">
        <f t="shared" si="6"/>
        <v>#DIV/0!</v>
      </c>
      <c r="BV20" s="188"/>
      <c r="BW20" s="186" t="e">
        <f t="shared" si="7"/>
        <v>#DIV/0!</v>
      </c>
      <c r="BX20" s="186"/>
      <c r="BY20" s="186" t="e">
        <f t="shared" si="8"/>
        <v>#DIV/0!</v>
      </c>
      <c r="BZ20" s="188"/>
      <c r="CA20" s="186" t="e">
        <f t="shared" si="9"/>
        <v>#DIV/0!</v>
      </c>
      <c r="CB20" s="188"/>
      <c r="CC20" s="186" t="e">
        <f t="shared" si="10"/>
        <v>#DIV/0!</v>
      </c>
      <c r="CD20" s="186"/>
      <c r="CE20" s="186" t="e">
        <f t="shared" si="11"/>
        <v>#DIV/0!</v>
      </c>
      <c r="CF20" s="138"/>
      <c r="CG20" s="186" t="e">
        <f t="shared" si="12"/>
        <v>#DIV/0!</v>
      </c>
      <c r="CH20" s="186"/>
      <c r="CI20" s="186" t="e">
        <f t="shared" si="13"/>
        <v>#DIV/0!</v>
      </c>
      <c r="CJ20" s="188"/>
      <c r="CK20" s="186" t="e">
        <f t="shared" si="14"/>
        <v>#DIV/0!</v>
      </c>
      <c r="CL20" s="138"/>
      <c r="CM20" s="186" t="e">
        <f t="shared" si="15"/>
        <v>#DIV/0!</v>
      </c>
      <c r="CN20" s="186"/>
      <c r="CO20" s="186" t="e">
        <f t="shared" si="16"/>
        <v>#DIV/0!</v>
      </c>
      <c r="CP20" s="138"/>
      <c r="CQ20" s="186" t="e">
        <f t="shared" si="17"/>
        <v>#DIV/0!</v>
      </c>
      <c r="CR20" s="186"/>
      <c r="CS20" s="186" t="e">
        <f t="shared" si="18"/>
        <v>#DIV/0!</v>
      </c>
      <c r="CT20" s="188"/>
    </row>
    <row r="21" spans="1:98" ht="24.75" customHeight="1" x14ac:dyDescent="0.25">
      <c r="B21" s="288">
        <v>2864</v>
      </c>
      <c r="C21" s="448">
        <v>13</v>
      </c>
      <c r="D21" s="455" t="s">
        <v>287</v>
      </c>
      <c r="E21" s="446" t="s">
        <v>213</v>
      </c>
      <c r="F21" s="435">
        <v>0</v>
      </c>
      <c r="G21" s="107"/>
      <c r="H21" s="435">
        <v>0</v>
      </c>
      <c r="I21" s="107"/>
      <c r="J21" s="435">
        <v>0</v>
      </c>
      <c r="K21" s="107"/>
      <c r="L21" s="435">
        <v>0</v>
      </c>
      <c r="M21" s="107"/>
      <c r="N21" s="435">
        <v>0</v>
      </c>
      <c r="O21" s="107"/>
      <c r="P21" s="435">
        <v>0</v>
      </c>
      <c r="Q21" s="107"/>
      <c r="R21" s="435">
        <v>0</v>
      </c>
      <c r="S21" s="107"/>
      <c r="T21" s="435">
        <v>0</v>
      </c>
      <c r="U21" s="107"/>
      <c r="V21" s="435">
        <v>0</v>
      </c>
      <c r="W21" s="107"/>
      <c r="X21" s="435">
        <v>0</v>
      </c>
      <c r="Y21" s="107"/>
      <c r="Z21" s="435">
        <v>0</v>
      </c>
      <c r="AA21" s="107"/>
      <c r="AB21" s="435">
        <v>0</v>
      </c>
      <c r="AC21" s="107"/>
      <c r="AD21" s="435">
        <v>0</v>
      </c>
      <c r="AE21" s="107"/>
      <c r="AF21" s="435">
        <v>0</v>
      </c>
      <c r="AG21" s="107"/>
      <c r="AH21" s="435">
        <v>0</v>
      </c>
      <c r="AI21" s="107"/>
      <c r="AJ21" s="435">
        <v>0</v>
      </c>
      <c r="AK21" s="107"/>
      <c r="AL21" s="435">
        <v>0</v>
      </c>
      <c r="AM21" s="107"/>
      <c r="AN21" s="435">
        <v>0</v>
      </c>
      <c r="AO21" s="107"/>
      <c r="AP21" s="435">
        <v>0</v>
      </c>
      <c r="AQ21" s="107"/>
      <c r="AR21" s="435">
        <v>0</v>
      </c>
      <c r="AS21" s="107"/>
      <c r="AT21" s="435">
        <v>0</v>
      </c>
      <c r="AU21" s="107"/>
      <c r="AV21" s="435">
        <v>0</v>
      </c>
      <c r="AW21" s="107"/>
      <c r="AX21" s="157"/>
      <c r="AY21" s="72"/>
      <c r="AZ21" s="226">
        <v>13</v>
      </c>
      <c r="BA21" s="369" t="s">
        <v>288</v>
      </c>
      <c r="BB21" s="186" t="s">
        <v>213</v>
      </c>
      <c r="BC21" s="188" t="s">
        <v>214</v>
      </c>
      <c r="BD21" s="189"/>
      <c r="BE21" s="186" t="e">
        <f t="shared" si="19"/>
        <v>#DIV/0!</v>
      </c>
      <c r="BF21" s="463"/>
      <c r="BG21" s="186" t="e">
        <f t="shared" si="20"/>
        <v>#DIV/0!</v>
      </c>
      <c r="BH21" s="188"/>
      <c r="BI21" s="186" t="e">
        <f t="shared" si="0"/>
        <v>#DIV/0!</v>
      </c>
      <c r="BJ21" s="186"/>
      <c r="BK21" s="186" t="e">
        <f t="shared" si="1"/>
        <v>#DIV/0!</v>
      </c>
      <c r="BL21" s="188"/>
      <c r="BM21" s="186" t="e">
        <f t="shared" si="2"/>
        <v>#DIV/0!</v>
      </c>
      <c r="BN21" s="186"/>
      <c r="BO21" s="186" t="e">
        <f t="shared" si="3"/>
        <v>#DIV/0!</v>
      </c>
      <c r="BP21" s="188"/>
      <c r="BQ21" s="186" t="e">
        <f t="shared" si="4"/>
        <v>#DIV/0!</v>
      </c>
      <c r="BR21" s="188"/>
      <c r="BS21" s="186" t="e">
        <f t="shared" si="5"/>
        <v>#DIV/0!</v>
      </c>
      <c r="BT21" s="186"/>
      <c r="BU21" s="186" t="e">
        <f t="shared" si="6"/>
        <v>#DIV/0!</v>
      </c>
      <c r="BV21" s="188"/>
      <c r="BW21" s="186" t="e">
        <f t="shared" si="7"/>
        <v>#DIV/0!</v>
      </c>
      <c r="BX21" s="186"/>
      <c r="BY21" s="186" t="e">
        <f t="shared" si="8"/>
        <v>#DIV/0!</v>
      </c>
      <c r="BZ21" s="188"/>
      <c r="CA21" s="186" t="e">
        <f t="shared" si="9"/>
        <v>#DIV/0!</v>
      </c>
      <c r="CB21" s="188"/>
      <c r="CC21" s="186" t="e">
        <f t="shared" si="10"/>
        <v>#DIV/0!</v>
      </c>
      <c r="CD21" s="186"/>
      <c r="CE21" s="186" t="e">
        <f t="shared" si="11"/>
        <v>#DIV/0!</v>
      </c>
      <c r="CF21" s="138"/>
      <c r="CG21" s="186" t="e">
        <f t="shared" si="12"/>
        <v>#DIV/0!</v>
      </c>
      <c r="CH21" s="186"/>
      <c r="CI21" s="186" t="e">
        <f t="shared" si="13"/>
        <v>#DIV/0!</v>
      </c>
      <c r="CJ21" s="188"/>
      <c r="CK21" s="186" t="e">
        <f t="shared" si="14"/>
        <v>#DIV/0!</v>
      </c>
      <c r="CL21" s="138"/>
      <c r="CM21" s="186" t="e">
        <f t="shared" si="15"/>
        <v>#DIV/0!</v>
      </c>
      <c r="CN21" s="186"/>
      <c r="CO21" s="186" t="e">
        <f t="shared" si="16"/>
        <v>#DIV/0!</v>
      </c>
      <c r="CP21" s="138"/>
      <c r="CQ21" s="186" t="e">
        <f t="shared" si="17"/>
        <v>#DIV/0!</v>
      </c>
      <c r="CR21" s="186"/>
      <c r="CS21" s="186" t="e">
        <f t="shared" si="18"/>
        <v>#DIV/0!</v>
      </c>
      <c r="CT21" s="188"/>
    </row>
    <row r="22" spans="1:98" ht="24.75" customHeight="1" x14ac:dyDescent="0.25">
      <c r="B22" s="288">
        <v>2578</v>
      </c>
      <c r="C22" s="448">
        <v>14</v>
      </c>
      <c r="D22" s="456" t="s">
        <v>289</v>
      </c>
      <c r="E22" s="458" t="s">
        <v>213</v>
      </c>
      <c r="F22" s="444">
        <v>0</v>
      </c>
      <c r="G22" s="136"/>
      <c r="H22" s="444">
        <v>0</v>
      </c>
      <c r="I22" s="136"/>
      <c r="J22" s="444">
        <v>0</v>
      </c>
      <c r="K22" s="136"/>
      <c r="L22" s="444">
        <v>0</v>
      </c>
      <c r="M22" s="136"/>
      <c r="N22" s="444">
        <v>0</v>
      </c>
      <c r="O22" s="136"/>
      <c r="P22" s="444">
        <v>0</v>
      </c>
      <c r="Q22" s="136"/>
      <c r="R22" s="444">
        <v>0</v>
      </c>
      <c r="S22" s="136"/>
      <c r="T22" s="444">
        <v>0</v>
      </c>
      <c r="U22" s="136"/>
      <c r="V22" s="444">
        <v>0</v>
      </c>
      <c r="W22" s="136"/>
      <c r="X22" s="444">
        <v>0</v>
      </c>
      <c r="Y22" s="136"/>
      <c r="Z22" s="444">
        <v>0</v>
      </c>
      <c r="AA22" s="136"/>
      <c r="AB22" s="444">
        <v>0</v>
      </c>
      <c r="AC22" s="136"/>
      <c r="AD22" s="444">
        <v>0</v>
      </c>
      <c r="AE22" s="136"/>
      <c r="AF22" s="444">
        <v>0</v>
      </c>
      <c r="AG22" s="136"/>
      <c r="AH22" s="444">
        <v>0</v>
      </c>
      <c r="AI22" s="136"/>
      <c r="AJ22" s="444">
        <v>0</v>
      </c>
      <c r="AK22" s="136"/>
      <c r="AL22" s="444">
        <v>0</v>
      </c>
      <c r="AM22" s="136"/>
      <c r="AN22" s="444">
        <v>0</v>
      </c>
      <c r="AO22" s="136"/>
      <c r="AP22" s="444">
        <v>0</v>
      </c>
      <c r="AQ22" s="136"/>
      <c r="AR22" s="444">
        <v>0</v>
      </c>
      <c r="AS22" s="136"/>
      <c r="AT22" s="444">
        <v>0</v>
      </c>
      <c r="AU22" s="136"/>
      <c r="AV22" s="444">
        <v>0</v>
      </c>
      <c r="AW22" s="136"/>
      <c r="AX22" s="157"/>
      <c r="AY22" s="72"/>
      <c r="AZ22" s="226">
        <v>14</v>
      </c>
      <c r="BA22" s="187" t="s">
        <v>289</v>
      </c>
      <c r="BB22" s="186" t="s">
        <v>213</v>
      </c>
      <c r="BC22" s="188" t="s">
        <v>214</v>
      </c>
      <c r="BD22" s="189"/>
      <c r="BE22" s="186" t="e">
        <f t="shared" si="19"/>
        <v>#DIV/0!</v>
      </c>
      <c r="BF22" s="463"/>
      <c r="BG22" s="186" t="e">
        <f t="shared" si="20"/>
        <v>#DIV/0!</v>
      </c>
      <c r="BH22" s="188"/>
      <c r="BI22" s="186" t="e">
        <f t="shared" si="0"/>
        <v>#DIV/0!</v>
      </c>
      <c r="BJ22" s="186"/>
      <c r="BK22" s="186" t="e">
        <f t="shared" si="1"/>
        <v>#DIV/0!</v>
      </c>
      <c r="BL22" s="188"/>
      <c r="BM22" s="186" t="e">
        <f t="shared" si="2"/>
        <v>#DIV/0!</v>
      </c>
      <c r="BN22" s="186"/>
      <c r="BO22" s="186" t="e">
        <f t="shared" si="3"/>
        <v>#DIV/0!</v>
      </c>
      <c r="BP22" s="188"/>
      <c r="BQ22" s="186" t="e">
        <f t="shared" si="4"/>
        <v>#DIV/0!</v>
      </c>
      <c r="BR22" s="188"/>
      <c r="BS22" s="186" t="e">
        <f t="shared" si="5"/>
        <v>#DIV/0!</v>
      </c>
      <c r="BT22" s="186"/>
      <c r="BU22" s="186" t="e">
        <f t="shared" si="6"/>
        <v>#DIV/0!</v>
      </c>
      <c r="BV22" s="188"/>
      <c r="BW22" s="186" t="e">
        <f t="shared" si="7"/>
        <v>#DIV/0!</v>
      </c>
      <c r="BX22" s="186"/>
      <c r="BY22" s="186" t="e">
        <f t="shared" si="8"/>
        <v>#DIV/0!</v>
      </c>
      <c r="BZ22" s="188"/>
      <c r="CA22" s="186" t="e">
        <f t="shared" si="9"/>
        <v>#DIV/0!</v>
      </c>
      <c r="CB22" s="188"/>
      <c r="CC22" s="186" t="e">
        <f t="shared" si="10"/>
        <v>#DIV/0!</v>
      </c>
      <c r="CD22" s="186"/>
      <c r="CE22" s="186" t="e">
        <f t="shared" si="11"/>
        <v>#DIV/0!</v>
      </c>
      <c r="CF22" s="469"/>
      <c r="CG22" s="186" t="e">
        <f t="shared" si="12"/>
        <v>#DIV/0!</v>
      </c>
      <c r="CH22" s="186"/>
      <c r="CI22" s="186" t="e">
        <f t="shared" si="13"/>
        <v>#DIV/0!</v>
      </c>
      <c r="CJ22" s="188"/>
      <c r="CK22" s="186" t="e">
        <f t="shared" si="14"/>
        <v>#DIV/0!</v>
      </c>
      <c r="CL22" s="469"/>
      <c r="CM22" s="186" t="e">
        <f t="shared" si="15"/>
        <v>#DIV/0!</v>
      </c>
      <c r="CN22" s="186"/>
      <c r="CO22" s="186" t="e">
        <f t="shared" si="16"/>
        <v>#DIV/0!</v>
      </c>
      <c r="CP22" s="469"/>
      <c r="CQ22" s="186" t="e">
        <f t="shared" si="17"/>
        <v>#DIV/0!</v>
      </c>
      <c r="CR22" s="186"/>
      <c r="CS22" s="186" t="e">
        <f t="shared" si="18"/>
        <v>#DIV/0!</v>
      </c>
      <c r="CT22" s="188"/>
    </row>
    <row r="23" spans="1:98" ht="4.5" customHeight="1" x14ac:dyDescent="0.25">
      <c r="B23" s="288">
        <v>5017</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5"/>
      <c r="AX23" s="157"/>
      <c r="AY23" s="72"/>
      <c r="AZ23" s="232"/>
      <c r="BA23" s="233"/>
      <c r="BB23" s="232"/>
      <c r="BC23" s="234"/>
      <c r="BD23" s="235"/>
      <c r="BE23" s="470"/>
      <c r="BF23" s="471"/>
      <c r="BG23" s="470" t="str">
        <f>IF(OR(ISBLANK(H23),ISBLANK(J23)),"N/A",IF(ABS((J23-H23)/H23)&gt;1,"&gt; 100%","ok"))</f>
        <v>N/A</v>
      </c>
      <c r="BH23" s="473"/>
      <c r="BI23" s="472"/>
      <c r="BJ23" s="471"/>
      <c r="BK23" s="472"/>
      <c r="BL23" s="473"/>
      <c r="BM23" s="472"/>
      <c r="BN23" s="471"/>
      <c r="BO23" s="472"/>
      <c r="BP23" s="473"/>
      <c r="BQ23" s="472"/>
      <c r="BR23" s="473"/>
      <c r="BS23" s="472"/>
      <c r="BT23" s="474"/>
      <c r="BU23" s="472"/>
      <c r="BV23" s="473"/>
      <c r="BW23" s="472"/>
      <c r="BX23" s="471"/>
      <c r="BY23" s="471"/>
      <c r="BZ23" s="473"/>
      <c r="CA23" s="471"/>
      <c r="CB23" s="473"/>
      <c r="CC23" s="472"/>
      <c r="CD23" s="471"/>
      <c r="CE23" s="472"/>
      <c r="CF23" s="473"/>
      <c r="CG23" s="471"/>
      <c r="CH23" s="471"/>
      <c r="CI23" s="472"/>
      <c r="CJ23" s="473"/>
      <c r="CK23" s="473"/>
      <c r="CL23" s="473"/>
      <c r="CM23" s="472"/>
      <c r="CN23" s="471"/>
      <c r="CO23" s="472"/>
      <c r="CP23" s="473"/>
      <c r="CQ23" s="471"/>
      <c r="CR23" s="471"/>
      <c r="CS23" s="472"/>
      <c r="CT23" s="473"/>
    </row>
    <row r="24" spans="1:98" ht="24" customHeight="1" x14ac:dyDescent="0.25">
      <c r="B24" s="288">
        <v>1878</v>
      </c>
      <c r="C24" s="431">
        <v>15</v>
      </c>
      <c r="D24" s="450" t="s">
        <v>290</v>
      </c>
      <c r="E24" s="431" t="s">
        <v>291</v>
      </c>
      <c r="F24" s="435">
        <v>100</v>
      </c>
      <c r="G24" s="113"/>
      <c r="H24" s="435">
        <v>100</v>
      </c>
      <c r="I24" s="113"/>
      <c r="J24" s="435">
        <v>100</v>
      </c>
      <c r="K24" s="113"/>
      <c r="L24" s="435">
        <v>100</v>
      </c>
      <c r="M24" s="113"/>
      <c r="N24" s="435">
        <v>100</v>
      </c>
      <c r="O24" s="113"/>
      <c r="P24" s="435">
        <v>100</v>
      </c>
      <c r="Q24" s="113"/>
      <c r="R24" s="435">
        <v>100</v>
      </c>
      <c r="S24" s="113"/>
      <c r="T24" s="435">
        <v>100</v>
      </c>
      <c r="U24" s="113"/>
      <c r="V24" s="435">
        <v>100</v>
      </c>
      <c r="W24" s="113"/>
      <c r="X24" s="435">
        <v>100</v>
      </c>
      <c r="Y24" s="113"/>
      <c r="Z24" s="435">
        <v>100</v>
      </c>
      <c r="AA24" s="113"/>
      <c r="AB24" s="435">
        <v>100</v>
      </c>
      <c r="AC24" s="113"/>
      <c r="AD24" s="435">
        <v>100</v>
      </c>
      <c r="AE24" s="113"/>
      <c r="AF24" s="435">
        <v>100</v>
      </c>
      <c r="AG24" s="113"/>
      <c r="AH24" s="435">
        <v>100</v>
      </c>
      <c r="AI24" s="113"/>
      <c r="AJ24" s="435">
        <v>100</v>
      </c>
      <c r="AK24" s="113"/>
      <c r="AL24" s="435">
        <v>100</v>
      </c>
      <c r="AM24" s="113"/>
      <c r="AN24" s="435">
        <v>100</v>
      </c>
      <c r="AO24" s="113"/>
      <c r="AP24" s="435">
        <v>100</v>
      </c>
      <c r="AQ24" s="113"/>
      <c r="AR24" s="435">
        <v>100</v>
      </c>
      <c r="AS24" s="113"/>
      <c r="AT24" s="435">
        <v>100</v>
      </c>
      <c r="AU24" s="113"/>
      <c r="AV24" s="435">
        <v>100</v>
      </c>
      <c r="AW24" s="113"/>
      <c r="AX24" s="157"/>
      <c r="AY24" s="72"/>
      <c r="AZ24" s="186">
        <v>15</v>
      </c>
      <c r="BA24" s="321" t="s">
        <v>290</v>
      </c>
      <c r="BB24" s="186" t="s">
        <v>291</v>
      </c>
      <c r="BC24" s="188" t="s">
        <v>214</v>
      </c>
      <c r="BD24" s="189"/>
      <c r="BE24" s="186" t="str">
        <f>IF(OR(ISBLANK(F24),ISBLANK(H24)),"N/A",IF(ABS((H24-F24)/F24)&gt;0.25,"&gt; 25%","ok"))</f>
        <v>ok</v>
      </c>
      <c r="BF24" s="463"/>
      <c r="BG24" s="186" t="str">
        <f>IF(OR(ISBLANK(H24),ISBLANK(J24)),"N/A",IF(ABS((J24-H24)/H24)&gt;0.25,"&gt; 25%","ok"))</f>
        <v>ok</v>
      </c>
      <c r="BH24" s="188"/>
      <c r="BI24" s="186" t="str">
        <f>IF(OR(ISBLANK(J24),ISBLANK(L24)),"N/A",IF(ABS((L24-J24)/J24)&gt;0.25,"&gt; 25%","ok"))</f>
        <v>ok</v>
      </c>
      <c r="BJ24" s="186"/>
      <c r="BK24" s="186" t="str">
        <f>IF(OR(ISBLANK(L24),ISBLANK(N24)),"N/A",IF(ABS((N24-L24)/L24)&gt;0.25,"&gt; 25%","ok"))</f>
        <v>ok</v>
      </c>
      <c r="BL24" s="188"/>
      <c r="BM24" s="186" t="str">
        <f>IF(OR(ISBLANK(N24),ISBLANK(P24)),"N/A",IF(ABS((P24-N24)/N24)&gt;0.25,"&gt; 25%","ok"))</f>
        <v>ok</v>
      </c>
      <c r="BN24" s="186"/>
      <c r="BO24" s="186" t="str">
        <f>IF(OR(ISBLANK(P24),ISBLANK(R24)),"N/A",IF(ABS((R24-P24)/P24)&gt;0.25,"&gt; 25%","ok"))</f>
        <v>ok</v>
      </c>
      <c r="BP24" s="188"/>
      <c r="BQ24" s="186" t="str">
        <f>IF(OR(ISBLANK(R24),ISBLANK(T24)),"N/A",IF(ABS((T24-R24)/R24)&gt;0.25,"&gt; 25%","ok"))</f>
        <v>ok</v>
      </c>
      <c r="BR24" s="188"/>
      <c r="BS24" s="186" t="str">
        <f>IF(OR(ISBLANK(T24),ISBLANK(V24)),"N/A",IF(ABS((V24-T24)/T24)&gt;0.25,"&gt; 25%","ok"))</f>
        <v>ok</v>
      </c>
      <c r="BT24" s="186"/>
      <c r="BU24" s="186" t="str">
        <f>IF(OR(ISBLANK(V24),ISBLANK(X24)),"N/A",IF(ABS((X24-V24)/V24)&gt;0.25,"&gt; 25%","ok"))</f>
        <v>ok</v>
      </c>
      <c r="BV24" s="188"/>
      <c r="BW24" s="186" t="str">
        <f>IF(OR(ISBLANK(X24),ISBLANK(Z24)),"N/A",IF(ABS((Z24-X24)/X24)&gt;0.25,"&gt; 25%","ok"))</f>
        <v>ok</v>
      </c>
      <c r="BX24" s="186"/>
      <c r="BY24" s="186" t="str">
        <f>IF(OR(ISBLANK(Z24),ISBLANK(AB24)),"N/A",IF(ABS((AB24-Z24)/Z24)&gt;0.25,"&gt; 25%","ok"))</f>
        <v>ok</v>
      </c>
      <c r="BZ24" s="188"/>
      <c r="CA24" s="186" t="str">
        <f>IF(OR(ISBLANK(AB24),ISBLANK(AD24)),"N/A",IF(ABS((AD24-AB24)/AB24)&gt;0.25,"&gt; 25%","ok"))</f>
        <v>ok</v>
      </c>
      <c r="CB24" s="188"/>
      <c r="CC24" s="186" t="str">
        <f>IF(OR(ISBLANK(AD24),ISBLANK(AF24)),"N/A",IF(ABS((AF24-AD24)/AD24)&gt;0.25,"&gt; 25%","ok"))</f>
        <v>ok</v>
      </c>
      <c r="CD24" s="186"/>
      <c r="CE24" s="186" t="str">
        <f>IF(OR(ISBLANK(AF24),ISBLANK(AH24)),"N/A",IF(ABS((AH24-AF24)/AF24)&gt;0.25,"&gt; 25%","ok"))</f>
        <v>ok</v>
      </c>
      <c r="CF24" s="189"/>
      <c r="CG24" s="186" t="str">
        <f>IF(OR(ISBLANK(AH24),ISBLANK(AJ24)),"N/A",IF(ABS((AJ24-AH24)/AH24)&gt;0.25,"&gt; 25%","ok"))</f>
        <v>ok</v>
      </c>
      <c r="CH24" s="186"/>
      <c r="CI24" s="186" t="str">
        <f>IF(OR(ISBLANK(AJ24),ISBLANK(AL24)),"N/A",IF(ABS((AL24-AJ24)/AJ24)&gt;0.25,"&gt; 25%","ok"))</f>
        <v>ok</v>
      </c>
      <c r="CJ24" s="188"/>
      <c r="CK24" s="186" t="str">
        <f>IF(OR(ISBLANK(AL24),ISBLANK(AN24)),"N/A",IF(ABS((AN24-AL24)/AL24)&gt;0.25,"&gt; 25%","ok"))</f>
        <v>ok</v>
      </c>
      <c r="CL24" s="189"/>
      <c r="CM24" s="186" t="str">
        <f>IF(OR(ISBLANK(AN24),ISBLANK(AP24)),"N/A",IF(ABS((AP24-AN24)/AN24)&gt;0.25,"&gt; 25%","ok"))</f>
        <v>ok</v>
      </c>
      <c r="CN24" s="186"/>
      <c r="CO24" s="186" t="str">
        <f>IF(OR(ISBLANK(AP24),ISBLANK(AR24)),"N/A",IF(ABS((AR24-AP24)/AP24)&gt;0.25,"&gt; 25%","ok"))</f>
        <v>ok</v>
      </c>
      <c r="CP24" s="189"/>
      <c r="CQ24" s="186" t="str">
        <f>IF(OR(ISBLANK(AR24),ISBLANK(AT24)),"N/A",IF(ABS((AT24-AR24)/AR24)&gt;0.25,"&gt; 25%","ok"))</f>
        <v>ok</v>
      </c>
      <c r="CR24" s="186"/>
      <c r="CS24" s="186" t="str">
        <f>IF(OR(ISBLANK(AT24),ISBLANK(AV24)),"N/A",IF(ABS((AV24-AT24)/AT24)&gt;0.25,"&gt; 25%","ok"))</f>
        <v>ok</v>
      </c>
      <c r="CT24" s="188"/>
    </row>
    <row r="25" spans="1:98" ht="22.35" customHeight="1" x14ac:dyDescent="0.25">
      <c r="B25" s="288">
        <v>2585</v>
      </c>
      <c r="C25" s="432">
        <v>16</v>
      </c>
      <c r="D25" s="68" t="s">
        <v>292</v>
      </c>
      <c r="E25" s="432" t="s">
        <v>291</v>
      </c>
      <c r="F25" s="445"/>
      <c r="G25" s="107"/>
      <c r="H25" s="445"/>
      <c r="I25" s="107"/>
      <c r="J25" s="445"/>
      <c r="K25" s="107"/>
      <c r="L25" s="445"/>
      <c r="M25" s="107"/>
      <c r="N25" s="445"/>
      <c r="O25" s="107"/>
      <c r="P25" s="445"/>
      <c r="Q25" s="107"/>
      <c r="R25" s="445"/>
      <c r="S25" s="107"/>
      <c r="T25" s="445"/>
      <c r="U25" s="107"/>
      <c r="V25" s="445"/>
      <c r="W25" s="107"/>
      <c r="X25" s="445"/>
      <c r="Y25" s="107"/>
      <c r="Z25" s="445"/>
      <c r="AA25" s="107"/>
      <c r="AB25" s="445"/>
      <c r="AC25" s="107"/>
      <c r="AD25" s="445"/>
      <c r="AE25" s="107"/>
      <c r="AF25" s="445"/>
      <c r="AG25" s="107"/>
      <c r="AH25" s="445"/>
      <c r="AI25" s="107"/>
      <c r="AJ25" s="445"/>
      <c r="AK25" s="107"/>
      <c r="AL25" s="445"/>
      <c r="AM25" s="107"/>
      <c r="AN25" s="445"/>
      <c r="AO25" s="107"/>
      <c r="AP25" s="445"/>
      <c r="AQ25" s="107"/>
      <c r="AR25" s="445"/>
      <c r="AS25" s="107"/>
      <c r="AT25" s="445"/>
      <c r="AU25" s="107"/>
      <c r="AV25" s="445"/>
      <c r="AW25" s="107"/>
      <c r="AX25" s="157"/>
      <c r="AY25" s="72"/>
      <c r="AZ25" s="137">
        <v>16</v>
      </c>
      <c r="BA25" s="321" t="s">
        <v>292</v>
      </c>
      <c r="BB25" s="186" t="s">
        <v>291</v>
      </c>
      <c r="BC25" s="188" t="s">
        <v>214</v>
      </c>
      <c r="BD25" s="189"/>
      <c r="BE25" s="186" t="str">
        <f>IF(OR(ISBLANK(F25),ISBLANK(H25)),"N/A",IF(ABS((H25-F25)/F25)&gt;0.25,"&gt; 25%","ok"))</f>
        <v>N/A</v>
      </c>
      <c r="BF25" s="463"/>
      <c r="BG25" s="186" t="str">
        <f>IF(OR(ISBLANK(H25),ISBLANK(J25)),"N/A",IF(ABS((J25-H25)/H25)&gt;0.25,"&gt; 25%","ok"))</f>
        <v>N/A</v>
      </c>
      <c r="BH25" s="188"/>
      <c r="BI25" s="186" t="str">
        <f>IF(OR(ISBLANK(J25),ISBLANK(L25)),"N/A",IF(ABS((L25-J25)/J25)&gt;0.25,"&gt; 25%","ok"))</f>
        <v>N/A</v>
      </c>
      <c r="BJ25" s="186"/>
      <c r="BK25" s="186" t="str">
        <f>IF(OR(ISBLANK(L25),ISBLANK(N25)),"N/A",IF(ABS((N25-L25)/L25)&gt;0.25,"&gt; 25%","ok"))</f>
        <v>N/A</v>
      </c>
      <c r="BL25" s="188"/>
      <c r="BM25" s="186" t="str">
        <f>IF(OR(ISBLANK(N25),ISBLANK(P25)),"N/A",IF(ABS((P25-N25)/N25)&gt;0.25,"&gt; 25%","ok"))</f>
        <v>N/A</v>
      </c>
      <c r="BN25" s="186"/>
      <c r="BO25" s="186" t="str">
        <f>IF(OR(ISBLANK(P25),ISBLANK(R25)),"N/A",IF(ABS((R25-P25)/P25)&gt;0.25,"&gt; 25%","ok"))</f>
        <v>N/A</v>
      </c>
      <c r="BP25" s="188"/>
      <c r="BQ25" s="186" t="str">
        <f>IF(OR(ISBLANK(R25),ISBLANK(T25)),"N/A",IF(ABS((T25-R25)/R25)&gt;0.25,"&gt; 25%","ok"))</f>
        <v>N/A</v>
      </c>
      <c r="BR25" s="188"/>
      <c r="BS25" s="186" t="str">
        <f>IF(OR(ISBLANK(T25),ISBLANK(V25)),"N/A",IF(ABS((V25-T25)/T25)&gt;0.25,"&gt; 25%","ok"))</f>
        <v>N/A</v>
      </c>
      <c r="BT25" s="186"/>
      <c r="BU25" s="186" t="str">
        <f>IF(OR(ISBLANK(V25),ISBLANK(X25)),"N/A",IF(ABS((X25-V25)/V25)&gt;0.25,"&gt; 25%","ok"))</f>
        <v>N/A</v>
      </c>
      <c r="BV25" s="188"/>
      <c r="BW25" s="186" t="str">
        <f>IF(OR(ISBLANK(X25),ISBLANK(Z25)),"N/A",IF(ABS((Z25-X25)/X25)&gt;0.25,"&gt; 25%","ok"))</f>
        <v>N/A</v>
      </c>
      <c r="BX25" s="186"/>
      <c r="BY25" s="186" t="str">
        <f>IF(OR(ISBLANK(Z25),ISBLANK(AB25)),"N/A",IF(ABS((AB25-Z25)/Z25)&gt;0.25,"&gt; 25%","ok"))</f>
        <v>N/A</v>
      </c>
      <c r="BZ25" s="188"/>
      <c r="CA25" s="186" t="str">
        <f>IF(OR(ISBLANK(AB25),ISBLANK(AD25)),"N/A",IF(ABS((AD25-AB25)/AB25)&gt;0.25,"&gt; 25%","ok"))</f>
        <v>N/A</v>
      </c>
      <c r="CB25" s="188"/>
      <c r="CC25" s="186" t="str">
        <f>IF(OR(ISBLANK(AD25),ISBLANK(AF25)),"N/A",IF(ABS((AF25-AD25)/AD25)&gt;0.25,"&gt; 25%","ok"))</f>
        <v>N/A</v>
      </c>
      <c r="CD25" s="186"/>
      <c r="CE25" s="186" t="str">
        <f>IF(OR(ISBLANK(AF25),ISBLANK(AH25)),"N/A",IF(ABS((AH25-AF25)/AF25)&gt;0.25,"&gt; 25%","ok"))</f>
        <v>N/A</v>
      </c>
      <c r="CF25" s="138"/>
      <c r="CG25" s="186" t="str">
        <f>IF(OR(ISBLANK(AH25),ISBLANK(AJ25)),"N/A",IF(ABS((AJ25-AH25)/AH25)&gt;0.25,"&gt; 25%","ok"))</f>
        <v>N/A</v>
      </c>
      <c r="CH25" s="186"/>
      <c r="CI25" s="186" t="str">
        <f>IF(OR(ISBLANK(AJ25),ISBLANK(AL25)),"N/A",IF(ABS((AL25-AJ25)/AJ25)&gt;0.25,"&gt; 25%","ok"))</f>
        <v>N/A</v>
      </c>
      <c r="CJ25" s="188"/>
      <c r="CK25" s="186" t="str">
        <f>IF(OR(ISBLANK(AL25),ISBLANK(AN25)),"N/A",IF(ABS((AN25-AL25)/AL25)&gt;0.25,"&gt; 25%","ok"))</f>
        <v>N/A</v>
      </c>
      <c r="CL25" s="138"/>
      <c r="CM25" s="186" t="str">
        <f>IF(OR(ISBLANK(AN25),ISBLANK(AP25)),"N/A",IF(ABS((AP25-AN25)/AN25)&gt;0.25,"&gt; 25%","ok"))</f>
        <v>N/A</v>
      </c>
      <c r="CN25" s="186"/>
      <c r="CO25" s="186" t="str">
        <f>IF(OR(ISBLANK(AP25),ISBLANK(AR25)),"N/A",IF(ABS((AR25-AP25)/AP25)&gt;0.25,"&gt; 25%","ok"))</f>
        <v>N/A</v>
      </c>
      <c r="CP25" s="138"/>
      <c r="CQ25" s="186" t="str">
        <f>IF(OR(ISBLANK(AR25),ISBLANK(AT25)),"N/A",IF(ABS((AT25-AR25)/AR25)&gt;0.25,"&gt; 25%","ok"))</f>
        <v>N/A</v>
      </c>
      <c r="CR25" s="186"/>
      <c r="CS25" s="186" t="str">
        <f>IF(OR(ISBLANK(AT25),ISBLANK(AV25)),"N/A",IF(ABS((AV25-AT25)/AT25)&gt;0.25,"&gt; 25%","ok"))</f>
        <v>N/A</v>
      </c>
      <c r="CT25" s="188"/>
    </row>
    <row r="26" spans="1:98" ht="24" customHeight="1" x14ac:dyDescent="0.25">
      <c r="B26" s="288">
        <v>2586</v>
      </c>
      <c r="C26" s="449">
        <v>17</v>
      </c>
      <c r="D26" s="70" t="s">
        <v>293</v>
      </c>
      <c r="E26" s="449" t="s">
        <v>291</v>
      </c>
      <c r="F26" s="457">
        <v>100</v>
      </c>
      <c r="G26" s="118"/>
      <c r="H26" s="457">
        <v>100</v>
      </c>
      <c r="I26" s="118"/>
      <c r="J26" s="457">
        <v>100</v>
      </c>
      <c r="K26" s="118"/>
      <c r="L26" s="457">
        <v>100</v>
      </c>
      <c r="M26" s="118"/>
      <c r="N26" s="457">
        <v>100</v>
      </c>
      <c r="O26" s="118"/>
      <c r="P26" s="457">
        <v>100</v>
      </c>
      <c r="Q26" s="118"/>
      <c r="R26" s="457">
        <v>100</v>
      </c>
      <c r="S26" s="118"/>
      <c r="T26" s="457">
        <v>100</v>
      </c>
      <c r="U26" s="118"/>
      <c r="V26" s="457">
        <v>100</v>
      </c>
      <c r="W26" s="118"/>
      <c r="X26" s="457">
        <v>100</v>
      </c>
      <c r="Y26" s="118"/>
      <c r="Z26" s="457">
        <v>100</v>
      </c>
      <c r="AA26" s="118"/>
      <c r="AB26" s="457">
        <v>100</v>
      </c>
      <c r="AC26" s="118"/>
      <c r="AD26" s="457">
        <v>100</v>
      </c>
      <c r="AE26" s="118"/>
      <c r="AF26" s="457">
        <v>100</v>
      </c>
      <c r="AG26" s="118"/>
      <c r="AH26" s="457">
        <v>100</v>
      </c>
      <c r="AI26" s="118"/>
      <c r="AJ26" s="457">
        <v>100</v>
      </c>
      <c r="AK26" s="118"/>
      <c r="AL26" s="457">
        <v>100</v>
      </c>
      <c r="AM26" s="118"/>
      <c r="AN26" s="457">
        <v>100</v>
      </c>
      <c r="AO26" s="118"/>
      <c r="AP26" s="457">
        <v>100</v>
      </c>
      <c r="AQ26" s="118"/>
      <c r="AR26" s="457">
        <v>100</v>
      </c>
      <c r="AS26" s="118"/>
      <c r="AT26" s="457">
        <v>100</v>
      </c>
      <c r="AU26" s="118"/>
      <c r="AV26" s="457">
        <v>100</v>
      </c>
      <c r="AW26" s="118"/>
      <c r="AX26" s="157"/>
      <c r="AY26" s="72"/>
      <c r="AZ26" s="227">
        <v>17</v>
      </c>
      <c r="BA26" s="324" t="s">
        <v>293</v>
      </c>
      <c r="BB26" s="227" t="s">
        <v>291</v>
      </c>
      <c r="BC26" s="193" t="s">
        <v>214</v>
      </c>
      <c r="BD26" s="194"/>
      <c r="BE26" s="186" t="str">
        <f>IF(OR(ISBLANK(F26),ISBLANK(H26)),"N/A",IF(ABS((H26-F26)/F26)&gt;0.25,"&gt; 25%","ok"))</f>
        <v>ok</v>
      </c>
      <c r="BF26" s="463"/>
      <c r="BG26" s="186" t="str">
        <f>IF(OR(ISBLANK(H26),ISBLANK(J26)),"N/A",IF(ABS((J26-H26)/H26)&gt;0.25,"&gt; 25%","ok"))</f>
        <v>ok</v>
      </c>
      <c r="BH26" s="188"/>
      <c r="BI26" s="227" t="str">
        <f>IF(OR(ISBLANK(J26),ISBLANK(L26)),"N/A",IF(ABS((L26-J26)/J26)&gt;0.25,"&gt; 25%","ok"))</f>
        <v>ok</v>
      </c>
      <c r="BJ26" s="227"/>
      <c r="BK26" s="227" t="str">
        <f>IF(OR(ISBLANK(L26),ISBLANK(N26)),"N/A",IF(ABS((N26-L26)/L26)&gt;0.25,"&gt; 25%","ok"))</f>
        <v>ok</v>
      </c>
      <c r="BL26" s="193"/>
      <c r="BM26" s="227" t="str">
        <f>IF(OR(ISBLANK(N26),ISBLANK(P26)),"N/A",IF(ABS((P26-N26)/N26)&gt;0.25,"&gt; 25%","ok"))</f>
        <v>ok</v>
      </c>
      <c r="BN26" s="227"/>
      <c r="BO26" s="227" t="str">
        <f>IF(OR(ISBLANK(P26),ISBLANK(R26)),"N/A",IF(ABS((R26-P26)/P26)&gt;0.25,"&gt; 25%","ok"))</f>
        <v>ok</v>
      </c>
      <c r="BP26" s="193"/>
      <c r="BQ26" s="227" t="str">
        <f>IF(OR(ISBLANK(R26),ISBLANK(T26)),"N/A",IF(ABS((T26-R26)/R26)&gt;0.25,"&gt; 25%","ok"))</f>
        <v>ok</v>
      </c>
      <c r="BR26" s="193"/>
      <c r="BS26" s="227" t="str">
        <f>IF(OR(ISBLANK(T26),ISBLANK(V26)),"N/A",IF(ABS((V26-T26)/T26)&gt;0.25,"&gt; 25%","ok"))</f>
        <v>ok</v>
      </c>
      <c r="BT26" s="227"/>
      <c r="BU26" s="227" t="str">
        <f>IF(OR(ISBLANK(V26),ISBLANK(X26)),"N/A",IF(ABS((X26-V26)/V26)&gt;0.25,"&gt; 25%","ok"))</f>
        <v>ok</v>
      </c>
      <c r="BV26" s="193"/>
      <c r="BW26" s="227" t="str">
        <f>IF(OR(ISBLANK(X26),ISBLANK(Z26)),"N/A",IF(ABS((Z26-X26)/X26)&gt;0.25,"&gt; 25%","ok"))</f>
        <v>ok</v>
      </c>
      <c r="BX26" s="227"/>
      <c r="BY26" s="227" t="str">
        <f>IF(OR(ISBLANK(Z26),ISBLANK(AB26)),"N/A",IF(ABS((AB26-Z26)/Z26)&gt;0.25,"&gt; 25%","ok"))</f>
        <v>ok</v>
      </c>
      <c r="BZ26" s="193"/>
      <c r="CA26" s="227" t="str">
        <f>IF(OR(ISBLANK(AB26),ISBLANK(AD26)),"N/A",IF(ABS((AD26-AB26)/AB26)&gt;0.25,"&gt; 25%","ok"))</f>
        <v>ok</v>
      </c>
      <c r="CB26" s="193"/>
      <c r="CC26" s="227" t="str">
        <f>IF(OR(ISBLANK(AD26),ISBLANK(AF26)),"N/A",IF(ABS((AF26-AD26)/AD26)&gt;0.25,"&gt; 25%","ok"))</f>
        <v>ok</v>
      </c>
      <c r="CD26" s="227"/>
      <c r="CE26" s="227" t="str">
        <f>IF(OR(ISBLANK(AF26),ISBLANK(AH26)),"N/A",IF(ABS((AH26-AF26)/AF26)&gt;0.25,"&gt; 25%","ok"))</f>
        <v>ok</v>
      </c>
      <c r="CF26" s="194"/>
      <c r="CG26" s="227" t="str">
        <f>IF(OR(ISBLANK(AH26),ISBLANK(AJ26)),"N/A",IF(ABS((AJ26-AH26)/AH26)&gt;0.25,"&gt; 25%","ok"))</f>
        <v>ok</v>
      </c>
      <c r="CH26" s="227"/>
      <c r="CI26" s="227" t="str">
        <f>IF(OR(ISBLANK(AJ26),ISBLANK(AL26)),"N/A",IF(ABS((AL26-AJ26)/AJ26)&gt;0.25,"&gt; 25%","ok"))</f>
        <v>ok</v>
      </c>
      <c r="CJ26" s="193"/>
      <c r="CK26" s="227" t="str">
        <f>IF(OR(ISBLANK(AL26),ISBLANK(AN26)),"N/A",IF(ABS((AN26-AL26)/AL26)&gt;0.25,"&gt; 25%","ok"))</f>
        <v>ok</v>
      </c>
      <c r="CL26" s="194"/>
      <c r="CM26" s="227" t="str">
        <f>IF(OR(ISBLANK(AN26),ISBLANK(AP26)),"N/A",IF(ABS((AP26-AN26)/AN26)&gt;0.25,"&gt; 25%","ok"))</f>
        <v>ok</v>
      </c>
      <c r="CN26" s="227"/>
      <c r="CO26" s="227" t="str">
        <f>IF(OR(ISBLANK(AP26),ISBLANK(AR26)),"N/A",IF(ABS((AR26-AP26)/AP26)&gt;0.25,"&gt; 25%","ok"))</f>
        <v>ok</v>
      </c>
      <c r="CP26" s="194"/>
      <c r="CQ26" s="227" t="str">
        <f>IF(OR(ISBLANK(AR26),ISBLANK(AT26)),"N/A",IF(ABS((AT26-AR26)/AR26)&gt;0.25,"&gt; 25%","ok"))</f>
        <v>ok</v>
      </c>
      <c r="CR26" s="227"/>
      <c r="CS26" s="227" t="str">
        <f>IF(OR(ISBLANK(AT26),ISBLANK(AV26)),"N/A",IF(ABS((AV26-AT26)/AT26)&gt;0.25,"&gt; 25%","ok"))</f>
        <v>ok</v>
      </c>
      <c r="CT26" s="193"/>
    </row>
    <row r="27" spans="1:98" s="547" customFormat="1" ht="16.350000000000001" customHeight="1" x14ac:dyDescent="0.25">
      <c r="A27" s="264"/>
      <c r="B27" s="288">
        <v>2860</v>
      </c>
      <c r="C27" s="626">
        <v>17</v>
      </c>
      <c r="D27" s="492" t="s">
        <v>294</v>
      </c>
      <c r="E27" s="627"/>
      <c r="F27" s="349">
        <v>33184</v>
      </c>
      <c r="G27" s="349" t="s">
        <v>225</v>
      </c>
      <c r="H27" s="350">
        <v>33543</v>
      </c>
      <c r="I27" s="349" t="s">
        <v>225</v>
      </c>
      <c r="J27" s="350">
        <v>33885</v>
      </c>
      <c r="K27" s="349" t="s">
        <v>225</v>
      </c>
      <c r="L27" s="350">
        <v>34172</v>
      </c>
      <c r="M27" s="349" t="s">
        <v>225</v>
      </c>
      <c r="N27" s="350">
        <v>34444</v>
      </c>
      <c r="O27" s="349" t="s">
        <v>225</v>
      </c>
      <c r="P27" s="350">
        <v>34718</v>
      </c>
      <c r="Q27" s="349" t="s">
        <v>225</v>
      </c>
      <c r="R27" s="350">
        <v>34975</v>
      </c>
      <c r="S27" s="349" t="s">
        <v>225</v>
      </c>
      <c r="T27" s="350">
        <v>35217</v>
      </c>
      <c r="U27" s="349" t="s">
        <v>225</v>
      </c>
      <c r="V27" s="350">
        <v>35469</v>
      </c>
      <c r="W27" s="349" t="s">
        <v>225</v>
      </c>
      <c r="X27" s="350">
        <v>35723</v>
      </c>
      <c r="Y27" s="349" t="s">
        <v>225</v>
      </c>
      <c r="Z27" s="350">
        <v>35996</v>
      </c>
      <c r="AA27" s="349" t="s">
        <v>225</v>
      </c>
      <c r="AB27" s="350">
        <v>36299</v>
      </c>
      <c r="AC27" s="349" t="s">
        <v>225</v>
      </c>
      <c r="AD27" s="350">
        <v>36615</v>
      </c>
      <c r="AE27" s="349" t="s">
        <v>225</v>
      </c>
      <c r="AF27" s="350">
        <v>36940</v>
      </c>
      <c r="AG27" s="349" t="s">
        <v>225</v>
      </c>
      <c r="AH27" s="350">
        <v>37219</v>
      </c>
      <c r="AI27" s="349" t="s">
        <v>225</v>
      </c>
      <c r="AJ27" s="349">
        <v>37465</v>
      </c>
      <c r="AK27" s="349" t="s">
        <v>225</v>
      </c>
      <c r="AL27" s="374">
        <v>37655</v>
      </c>
      <c r="AM27" s="349" t="s">
        <v>225</v>
      </c>
      <c r="AN27" s="350">
        <v>37805</v>
      </c>
      <c r="AO27" s="349" t="s">
        <v>225</v>
      </c>
      <c r="AP27" s="350">
        <v>37918</v>
      </c>
      <c r="AQ27" s="349" t="s">
        <v>225</v>
      </c>
      <c r="AR27" s="349">
        <v>38020</v>
      </c>
      <c r="AS27" s="349" t="s">
        <v>225</v>
      </c>
      <c r="AT27" s="349">
        <v>38137</v>
      </c>
      <c r="AU27" s="349" t="s">
        <v>225</v>
      </c>
      <c r="AV27" s="349"/>
      <c r="AW27" s="349" t="s">
        <v>225</v>
      </c>
      <c r="AX27" s="349"/>
      <c r="AY27" s="628"/>
      <c r="AZ27" s="347"/>
      <c r="BA27" s="492"/>
      <c r="BB27" s="347"/>
      <c r="BC27" s="350"/>
      <c r="BD27" s="349"/>
      <c r="BE27" s="350"/>
      <c r="BF27" s="349"/>
      <c r="BG27" s="350"/>
      <c r="BH27" s="349"/>
      <c r="BI27" s="350"/>
      <c r="BJ27" s="349"/>
      <c r="BK27" s="350"/>
      <c r="BL27" s="349"/>
      <c r="BM27" s="350"/>
      <c r="BN27" s="349"/>
      <c r="BO27" s="350"/>
      <c r="BP27" s="349"/>
      <c r="BQ27" s="350"/>
      <c r="BR27" s="349"/>
      <c r="BS27" s="350"/>
      <c r="BT27" s="349"/>
      <c r="BU27" s="350"/>
      <c r="BV27" s="349"/>
      <c r="BW27" s="350"/>
      <c r="BX27" s="349"/>
      <c r="BY27" s="350"/>
      <c r="BZ27" s="349"/>
      <c r="CA27" s="350"/>
      <c r="CB27" s="629"/>
      <c r="CC27" s="350"/>
      <c r="CD27" s="349"/>
      <c r="CE27" s="350"/>
      <c r="CF27" s="349"/>
      <c r="CG27" s="349"/>
      <c r="CH27" s="349"/>
      <c r="CI27" s="349"/>
      <c r="CJ27" s="349"/>
      <c r="CK27" s="350"/>
      <c r="CL27" s="349"/>
      <c r="CM27" s="350"/>
      <c r="CN27" s="349"/>
      <c r="CO27" s="349"/>
      <c r="CP27" s="349"/>
      <c r="CQ27" s="350"/>
      <c r="CR27" s="349"/>
      <c r="CS27" s="350"/>
      <c r="CT27" s="349"/>
    </row>
    <row r="28" spans="1:98" ht="16.350000000000001" customHeight="1" x14ac:dyDescent="0.25">
      <c r="C28" s="43" t="s">
        <v>295</v>
      </c>
      <c r="D28" s="359"/>
      <c r="E28" s="57"/>
      <c r="F28" s="57"/>
      <c r="G28" s="57"/>
      <c r="H28" s="57"/>
      <c r="I28" s="57"/>
      <c r="J28" s="57"/>
      <c r="K28" s="57"/>
      <c r="L28" s="57"/>
      <c r="M28" s="57"/>
      <c r="N28" s="57"/>
      <c r="O28" s="57"/>
      <c r="P28" s="57"/>
      <c r="Q28" s="57"/>
      <c r="R28" s="57"/>
      <c r="S28" s="57"/>
      <c r="T28" s="57"/>
      <c r="U28" s="57"/>
      <c r="V28" s="57"/>
      <c r="W28" s="57"/>
      <c r="X28" s="57"/>
      <c r="Y28" s="57"/>
      <c r="Z28" s="57"/>
      <c r="AA28" s="377"/>
      <c r="AB28" s="57"/>
      <c r="AC28" s="377"/>
      <c r="AZ28" s="337" t="s">
        <v>227</v>
      </c>
      <c r="BA28" s="180"/>
      <c r="BB28" s="228"/>
      <c r="BC28" s="229"/>
      <c r="BD28" s="230"/>
      <c r="BE28" s="231"/>
      <c r="BF28" s="230"/>
      <c r="BG28" s="231"/>
      <c r="BH28" s="230"/>
      <c r="BI28" s="231"/>
      <c r="BJ28" s="230"/>
      <c r="BK28" s="231"/>
      <c r="BL28" s="230"/>
      <c r="BM28" s="231"/>
      <c r="BN28" s="230"/>
      <c r="BO28" s="231"/>
      <c r="BP28" s="230"/>
      <c r="BQ28" s="231"/>
      <c r="BR28" s="230"/>
      <c r="BS28" s="231"/>
      <c r="BT28" s="230"/>
      <c r="BU28" s="231"/>
      <c r="BV28" s="230"/>
      <c r="BW28" s="231"/>
      <c r="BX28" s="230"/>
      <c r="BY28" s="231"/>
      <c r="BZ28" s="230"/>
      <c r="CA28" s="231"/>
    </row>
    <row r="29" spans="1:98" ht="16.350000000000001" customHeight="1" x14ac:dyDescent="0.25">
      <c r="C29" s="162" t="s">
        <v>228</v>
      </c>
      <c r="D29" s="690" t="s">
        <v>230</v>
      </c>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0"/>
      <c r="AH29" s="690"/>
      <c r="AI29" s="690"/>
      <c r="AJ29" s="690"/>
      <c r="AK29" s="690"/>
      <c r="AL29" s="690"/>
      <c r="AM29" s="690"/>
      <c r="AN29" s="690"/>
      <c r="AO29" s="690"/>
      <c r="AP29" s="690"/>
      <c r="AQ29" s="690"/>
      <c r="AR29" s="654"/>
      <c r="AS29" s="654"/>
      <c r="AT29" s="654"/>
      <c r="AU29" s="654"/>
      <c r="AV29" s="654"/>
      <c r="AW29" s="654"/>
      <c r="AX29" s="154"/>
      <c r="AY29"/>
      <c r="AZ29" s="122" t="s">
        <v>209</v>
      </c>
      <c r="BA29" s="122" t="s">
        <v>210</v>
      </c>
      <c r="BB29" s="122" t="s">
        <v>211</v>
      </c>
      <c r="BC29" s="592">
        <v>2000</v>
      </c>
      <c r="BD29" s="592"/>
      <c r="BE29" s="592">
        <v>2001</v>
      </c>
      <c r="BF29" s="592"/>
      <c r="BG29" s="592">
        <v>2002</v>
      </c>
      <c r="BH29" s="592"/>
      <c r="BI29" s="592">
        <v>2003</v>
      </c>
      <c r="BJ29" s="592"/>
      <c r="BK29" s="592">
        <v>2004</v>
      </c>
      <c r="BL29" s="592"/>
      <c r="BM29" s="592">
        <v>2005</v>
      </c>
      <c r="BN29" s="592"/>
      <c r="BO29" s="592">
        <v>2006</v>
      </c>
      <c r="BP29" s="592"/>
      <c r="BQ29" s="592">
        <v>2007</v>
      </c>
      <c r="BR29" s="592"/>
      <c r="BS29" s="592">
        <v>2008</v>
      </c>
      <c r="BT29" s="592"/>
      <c r="BU29" s="592">
        <v>2009</v>
      </c>
      <c r="BV29" s="592"/>
      <c r="BW29" s="592">
        <v>2010</v>
      </c>
      <c r="BX29" s="592"/>
      <c r="BY29" s="592">
        <v>2011</v>
      </c>
      <c r="BZ29" s="592"/>
      <c r="CA29" s="592">
        <v>2012</v>
      </c>
      <c r="CB29" s="592"/>
      <c r="CC29" s="592">
        <v>2013</v>
      </c>
      <c r="CD29" s="592"/>
      <c r="CE29" s="592">
        <v>2014</v>
      </c>
      <c r="CF29" s="592"/>
      <c r="CG29" s="592">
        <v>2015</v>
      </c>
      <c r="CH29" s="592"/>
      <c r="CI29" s="592">
        <v>2016</v>
      </c>
      <c r="CJ29" s="592"/>
      <c r="CK29" s="592">
        <v>2017</v>
      </c>
      <c r="CL29" s="592"/>
      <c r="CM29" s="592">
        <v>2018</v>
      </c>
      <c r="CN29" s="592"/>
      <c r="CO29" s="592">
        <v>2019</v>
      </c>
      <c r="CP29" s="592"/>
      <c r="CQ29" s="592">
        <v>2020</v>
      </c>
      <c r="CR29" s="592"/>
      <c r="CS29" s="592">
        <v>2021</v>
      </c>
      <c r="CT29" s="592"/>
    </row>
    <row r="30" spans="1:98" ht="16.350000000000001" customHeight="1" x14ac:dyDescent="0.25">
      <c r="C30" s="162" t="s">
        <v>228</v>
      </c>
      <c r="D30" s="685" t="s">
        <v>231</v>
      </c>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685"/>
      <c r="AM30" s="685"/>
      <c r="AN30" s="685"/>
      <c r="AO30" s="685"/>
      <c r="AP30" s="685"/>
      <c r="AQ30" s="685"/>
      <c r="AR30" s="685"/>
      <c r="AS30" s="685"/>
      <c r="AT30" s="685"/>
      <c r="AU30" s="685"/>
      <c r="AV30" s="685"/>
      <c r="AW30" s="685"/>
      <c r="AX30" s="358"/>
      <c r="AY30"/>
      <c r="AZ30" s="236">
        <v>4</v>
      </c>
      <c r="BA30" s="237" t="s">
        <v>278</v>
      </c>
      <c r="BB30" s="186" t="s">
        <v>213</v>
      </c>
      <c r="BC30" s="475">
        <f>F12</f>
        <v>36.445671081542997</v>
      </c>
      <c r="BD30" s="290"/>
      <c r="BE30" s="290">
        <f>H12</f>
        <v>35.311241149902301</v>
      </c>
      <c r="BF30" s="290"/>
      <c r="BG30" s="290">
        <f>J12</f>
        <v>36.082839965820298</v>
      </c>
      <c r="BH30" s="290"/>
      <c r="BI30" s="290">
        <f>L12</f>
        <v>36.797958374023402</v>
      </c>
      <c r="BJ30" s="290"/>
      <c r="BK30" s="290">
        <f>N12</f>
        <v>36.2127685546875</v>
      </c>
      <c r="BL30" s="290"/>
      <c r="BM30" s="290">
        <f>P12</f>
        <v>40.0620727539062</v>
      </c>
      <c r="BN30" s="290"/>
      <c r="BO30" s="290">
        <f>R12</f>
        <v>38.910266876220703</v>
      </c>
      <c r="BP30" s="290"/>
      <c r="BQ30" s="290">
        <f>T12</f>
        <v>39.907035827636697</v>
      </c>
      <c r="BR30" s="290"/>
      <c r="BS30" s="290">
        <f>V12</f>
        <v>37.945762634277301</v>
      </c>
      <c r="BT30" s="290"/>
      <c r="BU30" s="290">
        <f>X12</f>
        <v>35.447818756103501</v>
      </c>
      <c r="BV30" s="290"/>
      <c r="BW30" s="290">
        <f>Z12</f>
        <v>32.799243927002003</v>
      </c>
      <c r="BX30" s="290"/>
      <c r="BY30" s="290">
        <f>AB12</f>
        <v>35.895927429199197</v>
      </c>
      <c r="BZ30" s="290"/>
      <c r="CA30" s="290">
        <f>AD12</f>
        <v>35.136798858642599</v>
      </c>
      <c r="CB30" s="290"/>
      <c r="CC30" s="290">
        <f>AF12</f>
        <v>33.281158447265597</v>
      </c>
      <c r="CD30" s="290"/>
      <c r="CE30" s="290">
        <f>AH12</f>
        <v>31.3624668121338</v>
      </c>
      <c r="CF30" s="476"/>
      <c r="CG30" s="290">
        <f>AJ12</f>
        <v>32.381973266601598</v>
      </c>
      <c r="CH30" s="290"/>
      <c r="CI30" s="290">
        <f>AL12</f>
        <v>32.669662475585902</v>
      </c>
      <c r="CJ30" s="290"/>
      <c r="CK30" s="290">
        <f>AN12</f>
        <v>33.575046539306598</v>
      </c>
      <c r="CL30" s="476"/>
      <c r="CM30" s="290">
        <f>AP12</f>
        <v>30.600578308105501</v>
      </c>
      <c r="CN30" s="476"/>
      <c r="CO30" s="290">
        <f>AR12</f>
        <v>32.990638732910199</v>
      </c>
      <c r="CP30" s="290"/>
      <c r="CQ30" s="290">
        <f>AT12</f>
        <v>34.263056499999998</v>
      </c>
      <c r="CR30" s="290"/>
      <c r="CS30" s="290">
        <f>AV12</f>
        <v>33.939557999999998</v>
      </c>
      <c r="CT30" s="476"/>
    </row>
    <row r="31" spans="1:98" ht="16.350000000000001" customHeight="1" x14ac:dyDescent="0.25">
      <c r="C31" s="162"/>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Y31" s="262"/>
      <c r="AZ31" s="325">
        <v>18</v>
      </c>
      <c r="BA31" s="326" t="s">
        <v>296</v>
      </c>
      <c r="BB31" s="186" t="s">
        <v>213</v>
      </c>
      <c r="BC31" s="477">
        <f>F10+F11</f>
        <v>0</v>
      </c>
      <c r="BD31" s="291"/>
      <c r="BE31" s="291">
        <f>H10+H11</f>
        <v>0</v>
      </c>
      <c r="BF31" s="291"/>
      <c r="BG31" s="478">
        <f>J10+J11</f>
        <v>0</v>
      </c>
      <c r="BH31" s="291"/>
      <c r="BI31" s="291">
        <f>L10+L11</f>
        <v>0</v>
      </c>
      <c r="BJ31" s="291"/>
      <c r="BK31" s="478">
        <f>N10+N11</f>
        <v>0</v>
      </c>
      <c r="BL31" s="291"/>
      <c r="BM31" s="291">
        <f>P10+P11</f>
        <v>0</v>
      </c>
      <c r="BN31" s="291"/>
      <c r="BO31" s="478">
        <f>R10+R11</f>
        <v>0</v>
      </c>
      <c r="BP31" s="291"/>
      <c r="BQ31" s="291">
        <f>T10+T11</f>
        <v>0</v>
      </c>
      <c r="BR31" s="291"/>
      <c r="BS31" s="478">
        <f>V10+V11</f>
        <v>0</v>
      </c>
      <c r="BT31" s="291"/>
      <c r="BU31" s="291">
        <f>X10+X11</f>
        <v>0</v>
      </c>
      <c r="BV31" s="291"/>
      <c r="BW31" s="478">
        <f>Z10+Z11</f>
        <v>0</v>
      </c>
      <c r="BX31" s="291"/>
      <c r="BY31" s="291">
        <f>AB10+AB11</f>
        <v>0</v>
      </c>
      <c r="BZ31" s="291"/>
      <c r="CA31" s="478">
        <f>AD10+AD11</f>
        <v>0</v>
      </c>
      <c r="CB31" s="291"/>
      <c r="CC31" s="291">
        <f>AF10+AF11</f>
        <v>0</v>
      </c>
      <c r="CD31" s="291"/>
      <c r="CE31" s="478">
        <f>AH10+AH11</f>
        <v>0</v>
      </c>
      <c r="CF31" s="479"/>
      <c r="CG31" s="291">
        <f>AJ10+AJ11</f>
        <v>0</v>
      </c>
      <c r="CH31" s="291"/>
      <c r="CI31" s="478">
        <f>AL10+AL11</f>
        <v>0</v>
      </c>
      <c r="CJ31" s="291"/>
      <c r="CK31" s="291">
        <f>AN10+AN11</f>
        <v>0</v>
      </c>
      <c r="CL31" s="479"/>
      <c r="CM31" s="478">
        <f>AP10+AP11</f>
        <v>0</v>
      </c>
      <c r="CN31" s="479"/>
      <c r="CO31" s="291">
        <f>AR10+AR11</f>
        <v>0</v>
      </c>
      <c r="CP31" s="291"/>
      <c r="CQ31" s="478">
        <f>AT10+AT11</f>
        <v>0</v>
      </c>
      <c r="CR31" s="291"/>
      <c r="CS31" s="291">
        <f>AV10+AV11</f>
        <v>0</v>
      </c>
      <c r="CT31" s="479"/>
    </row>
    <row r="32" spans="1:98" ht="16.350000000000001" customHeight="1" x14ac:dyDescent="0.25">
      <c r="C32" s="141"/>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5"/>
      <c r="AM32" s="685"/>
      <c r="AN32" s="685"/>
      <c r="AO32" s="685"/>
      <c r="AP32" s="685"/>
      <c r="AQ32" s="685"/>
      <c r="AR32" s="154"/>
      <c r="AS32" s="154"/>
      <c r="AT32" s="154"/>
      <c r="AU32" s="154"/>
      <c r="AV32" s="154"/>
      <c r="AW32" s="154"/>
      <c r="AX32" s="154"/>
      <c r="AY32"/>
      <c r="AZ32" s="314" t="s">
        <v>233</v>
      </c>
      <c r="BA32" s="326" t="s">
        <v>297</v>
      </c>
      <c r="BB32" s="220"/>
      <c r="BC32" s="478" t="str">
        <f>IF(OR(ISBLANK(F10),ISBLANK(F11)),"N/A",IF(ABS(BC30-BC31)&lt;=0.05,"ok","&lt;&gt;"))</f>
        <v>N/A</v>
      </c>
      <c r="BD32" s="478"/>
      <c r="BE32" s="478" t="str">
        <f>IF(OR(ISBLANK(H10),ISBLANK(H11)),"N/A",IF(ABS(BE30-BE31)&lt;=0.05,"ok","&lt;&gt;"))</f>
        <v>N/A</v>
      </c>
      <c r="BF32" s="478"/>
      <c r="BG32" s="478" t="str">
        <f>IF(OR(ISBLANK(J10),ISBLANK(J11)),"N/A",IF(ABS(BG30-BG31)&lt;=0.05,"ok","&lt;&gt;"))</f>
        <v>N/A</v>
      </c>
      <c r="BH32" s="478"/>
      <c r="BI32" s="478" t="str">
        <f>IF(OR(ISBLANK(L10),ISBLANK(L11)),"N/A",IF(ABS(BI30-BI31)&lt;=0.05,"ok","&lt;&gt;"))</f>
        <v>N/A</v>
      </c>
      <c r="BJ32" s="478"/>
      <c r="BK32" s="478" t="str">
        <f>IF(OR(ISBLANK(N10),ISBLANK(N11)),"N/A",IF(ABS(BK30-BK31)&lt;=0.05,"ok","&lt;&gt;"))</f>
        <v>N/A</v>
      </c>
      <c r="BL32" s="478"/>
      <c r="BM32" s="478" t="str">
        <f>IF(OR(ISBLANK(P10),ISBLANK(P11)),"N/A",IF(ABS(BM30-BM31)&lt;=0.05,"ok","&lt;&gt;"))</f>
        <v>N/A</v>
      </c>
      <c r="BN32" s="478"/>
      <c r="BO32" s="478" t="str">
        <f>IF(OR(ISBLANK(R10),ISBLANK(R11)),"N/A",IF(ABS(BO30-BO31)&lt;=0.05,"ok","&lt;&gt;"))</f>
        <v>N/A</v>
      </c>
      <c r="BP32" s="478"/>
      <c r="BQ32" s="478" t="str">
        <f>IF(OR(ISBLANK(T10),ISBLANK(T11)),"N/A",IF(ABS(BQ30-BQ31)&lt;=0.05,"ok","&lt;&gt;"))</f>
        <v>N/A</v>
      </c>
      <c r="BR32" s="478"/>
      <c r="BS32" s="478" t="str">
        <f>IF(OR(ISBLANK(V10),ISBLANK(V11)),"N/A",IF(ABS(BS30-BS31)&lt;=0.05,"ok","&lt;&gt;"))</f>
        <v>N/A</v>
      </c>
      <c r="BT32" s="478"/>
      <c r="BU32" s="478" t="str">
        <f>IF(OR(ISBLANK(X10),ISBLANK(X11)),"N/A",IF(ABS(BU30-BU31)&lt;=0.05,"ok","&lt;&gt;"))</f>
        <v>N/A</v>
      </c>
      <c r="BV32" s="478"/>
      <c r="BW32" s="478" t="str">
        <f>IF(OR(ISBLANK(Z10),ISBLANK(Z11)),"N/A",IF(ABS(BW30-BW31)&lt;=0.05,"ok","&lt;&gt;"))</f>
        <v>N/A</v>
      </c>
      <c r="BX32" s="478"/>
      <c r="BY32" s="478" t="str">
        <f>IF(OR(ISBLANK(AB10),ISBLANK(AB11)),"N/A",IF(ABS(BY30-BY31)&lt;=0.05,"ok","&lt;&gt;"))</f>
        <v>N/A</v>
      </c>
      <c r="BZ32" s="478"/>
      <c r="CA32" s="478" t="str">
        <f>IF(OR(ISBLANK(AD10),ISBLANK(AD11)),"N/A",IF(ABS(CA30-CA31)&lt;=0.05,"ok","&lt;&gt;"))</f>
        <v>N/A</v>
      </c>
      <c r="CB32" s="478"/>
      <c r="CC32" s="478" t="str">
        <f>IF(OR(ISBLANK(AF10),ISBLANK(AF11)),"N/A",IF(ABS(CC30-CC31)&lt;=0.05,"ok","&lt;&gt;"))</f>
        <v>N/A</v>
      </c>
      <c r="CD32" s="478"/>
      <c r="CE32" s="478" t="str">
        <f>IF(OR(ISBLANK(AH10),ISBLANK(AH11)),"N/A",IF(ABS(CE30-CE31)&lt;=0.05,"ok","&lt;&gt;"))</f>
        <v>N/A</v>
      </c>
      <c r="CF32" s="480"/>
      <c r="CG32" s="478" t="str">
        <f>IF(OR(ISBLANK(AJ10),ISBLANK(AJ11)),"N/A",IF(ABS(CG30-CG31)&lt;=0.05,"ok","&lt;&gt;"))</f>
        <v>N/A</v>
      </c>
      <c r="CH32" s="478"/>
      <c r="CI32" s="478" t="str">
        <f>IF(OR(ISBLANK(AL10),ISBLANK(AL11)),"N/A",IF(ABS(CI30-CI31)&lt;=0.05,"ok","&lt;&gt;"))</f>
        <v>N/A</v>
      </c>
      <c r="CJ32" s="478"/>
      <c r="CK32" s="478" t="str">
        <f>IF(OR(ISBLANK(AN10),ISBLANK(AN11)),"N/A",IF(ABS(CK30-CK31)&lt;=0.05,"ok","&lt;&gt;"))</f>
        <v>N/A</v>
      </c>
      <c r="CL32" s="480"/>
      <c r="CM32" s="478" t="str">
        <f>IF(OR(ISBLANK(AP10),ISBLANK(AP11)),"N/A",IF(ABS(CM30-CM31)&lt;=0.05,"ok","&lt;&gt;"))</f>
        <v>N/A</v>
      </c>
      <c r="CN32" s="480"/>
      <c r="CO32" s="478" t="str">
        <f>IF(OR(ISBLANK(AR10),ISBLANK(AR11)),"N/A",IF(ABS(CO30-CO31)&lt;=0.05,"ok","&lt;&gt;"))</f>
        <v>N/A</v>
      </c>
      <c r="CP32" s="478"/>
      <c r="CQ32" s="478" t="str">
        <f>IF(OR(ISBLANK(AT10),ISBLANK(AT11)),"N/A",IF(ABS(CQ30-CQ31)&lt;=0.05,"ok","&lt;&gt;"))</f>
        <v>N/A</v>
      </c>
      <c r="CR32" s="478"/>
      <c r="CS32" s="478" t="str">
        <f>IF(OR(ISBLANK(AV10),ISBLANK(AV11)),"N/A",IF(ABS(CS30-CS31)&lt;=0.05,"ok","&lt;&gt;"))</f>
        <v>N/A</v>
      </c>
      <c r="CT32" s="480"/>
    </row>
    <row r="33" spans="1:98" ht="16.350000000000001" customHeight="1" x14ac:dyDescent="0.25">
      <c r="C33" s="141"/>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c r="AZ33" s="325">
        <v>19</v>
      </c>
      <c r="BA33" s="326" t="s">
        <v>298</v>
      </c>
      <c r="BB33" s="186" t="s">
        <v>299</v>
      </c>
      <c r="BC33" s="477">
        <f>F12*1000*1000/F27</f>
        <v>1098.2904737687741</v>
      </c>
      <c r="BD33" s="291"/>
      <c r="BE33" s="291">
        <f>H12*1000*1000/H27</f>
        <v>1052.7156530394509</v>
      </c>
      <c r="BF33" s="291"/>
      <c r="BG33" s="478">
        <f>J12*1000*1000/J27</f>
        <v>1064.861737223559</v>
      </c>
      <c r="BH33" s="291"/>
      <c r="BI33" s="291">
        <f>L12*1000*1000/L27</f>
        <v>1076.845322896623</v>
      </c>
      <c r="BJ33" s="291"/>
      <c r="BK33" s="478">
        <f>N12*1000*1000/N27</f>
        <v>1051.3520077426401</v>
      </c>
      <c r="BL33" s="291"/>
      <c r="BM33" s="291">
        <f>P12*1000*1000/P27</f>
        <v>1153.9280129588742</v>
      </c>
      <c r="BN33" s="291"/>
      <c r="BO33" s="478">
        <f>R12*1000*1000/R27</f>
        <v>1112.516565438762</v>
      </c>
      <c r="BP33" s="291"/>
      <c r="BQ33" s="291">
        <f>T12*1000*1000/T27</f>
        <v>1133.1753365600903</v>
      </c>
      <c r="BR33" s="291"/>
      <c r="BS33" s="478">
        <f>V12*1000*1000/V27</f>
        <v>1069.8289389122135</v>
      </c>
      <c r="BT33" s="291"/>
      <c r="BU33" s="291">
        <f>X12*1000*1000/X27</f>
        <v>992.29680475053885</v>
      </c>
      <c r="BV33" s="291"/>
      <c r="BW33" s="478">
        <f>Z12*1000*1000/Z27</f>
        <v>911.19135256700758</v>
      </c>
      <c r="BX33" s="291"/>
      <c r="BY33" s="291">
        <f>AB12*1000*1000/AB27</f>
        <v>988.89576652798144</v>
      </c>
      <c r="BZ33" s="291"/>
      <c r="CA33" s="478">
        <f>AD12*1000*1000/AD27</f>
        <v>959.62853635511681</v>
      </c>
      <c r="CB33" s="291"/>
      <c r="CC33" s="291">
        <f>AF12*1000*1000/AF27</f>
        <v>900.95177171807245</v>
      </c>
      <c r="CD33" s="291"/>
      <c r="CE33" s="478">
        <f>AH12*1000*1000/AH27</f>
        <v>842.64668078491627</v>
      </c>
      <c r="CF33" s="479"/>
      <c r="CG33" s="291">
        <f>AJ12*1000*1000/AJ27</f>
        <v>864.32599136798615</v>
      </c>
      <c r="CH33" s="291"/>
      <c r="CI33" s="478">
        <f>AL12*1000*1000/AL27</f>
        <v>867.60489909934665</v>
      </c>
      <c r="CJ33" s="291"/>
      <c r="CK33" s="291">
        <f>AN12*1000*1000/AN27</f>
        <v>888.11126939046676</v>
      </c>
      <c r="CL33" s="479"/>
      <c r="CM33" s="478">
        <f>AP12*1000*1000/AP27</f>
        <v>807.01984039520812</v>
      </c>
      <c r="CN33" s="479"/>
      <c r="CO33" s="291">
        <f>AR12*1000*1000/AR27</f>
        <v>867.71800980826413</v>
      </c>
      <c r="CP33" s="291"/>
      <c r="CQ33" s="478">
        <f>AT12*1000*1000/AT27</f>
        <v>898.42033982746409</v>
      </c>
      <c r="CR33" s="291"/>
      <c r="CS33" s="291" t="e">
        <f>AV12*1000*1000/AV27</f>
        <v>#DIV/0!</v>
      </c>
      <c r="CT33" s="479"/>
    </row>
    <row r="34" spans="1:98" ht="21.75" customHeight="1" x14ac:dyDescent="0.3">
      <c r="B34" s="264">
        <v>1</v>
      </c>
      <c r="C34" s="49" t="s">
        <v>237</v>
      </c>
      <c r="D34" s="49"/>
      <c r="E34" s="49"/>
      <c r="F34" s="158"/>
      <c r="G34" s="159"/>
      <c r="H34" s="158"/>
      <c r="I34" s="159"/>
      <c r="J34" s="158"/>
      <c r="K34" s="159"/>
      <c r="L34" s="158"/>
      <c r="M34" s="159"/>
      <c r="N34" s="158"/>
      <c r="O34" s="159"/>
      <c r="P34" s="158"/>
      <c r="Q34" s="159"/>
      <c r="R34" s="158"/>
      <c r="S34" s="159"/>
      <c r="T34" s="158"/>
      <c r="U34" s="159"/>
      <c r="V34" s="158"/>
      <c r="W34" s="159"/>
      <c r="X34" s="158"/>
      <c r="Y34" s="159"/>
      <c r="Z34" s="158"/>
      <c r="AA34" s="393"/>
      <c r="AB34" s="158"/>
      <c r="AC34" s="393"/>
      <c r="AD34" s="158"/>
      <c r="AE34" s="393"/>
      <c r="AF34" s="158"/>
      <c r="AG34" s="393"/>
      <c r="AH34" s="158"/>
      <c r="AI34" s="393"/>
      <c r="AJ34" s="159"/>
      <c r="AK34" s="393"/>
      <c r="AL34" s="159"/>
      <c r="AM34" s="393"/>
      <c r="AN34" s="158"/>
      <c r="AO34" s="393"/>
      <c r="AP34" s="158"/>
      <c r="AQ34" s="393"/>
      <c r="AR34" s="159"/>
      <c r="AS34" s="393"/>
      <c r="AT34" s="159"/>
      <c r="AU34" s="393"/>
      <c r="AV34" s="159"/>
      <c r="AW34" s="393"/>
      <c r="AX34" s="85"/>
      <c r="AY34" s="154"/>
      <c r="AZ34" s="314" t="s">
        <v>233</v>
      </c>
      <c r="BA34" s="326" t="s">
        <v>300</v>
      </c>
      <c r="BB34" s="217"/>
      <c r="BC34" s="478" t="str">
        <f>IF(OR(ISBLANK(F12)),"N/A",IF(BC33&lt;100,"&lt;&gt;",IF(BC33&gt;1000,"&lt;&gt;","ok")))</f>
        <v>&lt;&gt;</v>
      </c>
      <c r="BD34" s="478"/>
      <c r="BE34" s="478" t="str">
        <f>IF(OR(ISBLANK(H12)),"N/A",IF(BE33&lt;100,"&lt;&gt;",IF(BE33&gt;1000,"&lt;&gt;","ok")))</f>
        <v>&lt;&gt;</v>
      </c>
      <c r="BF34" s="478"/>
      <c r="BG34" s="478" t="str">
        <f>IF(OR(ISBLANK(J12)),"N/A",IF(BG33&lt;100,"&lt;&gt;",IF(BG33&gt;1000,"&lt;&gt;","ok")))</f>
        <v>&lt;&gt;</v>
      </c>
      <c r="BH34" s="478"/>
      <c r="BI34" s="478" t="str">
        <f>IF(OR(ISBLANK(L12)),"N/A",IF(BI33&lt;100,"&lt;&gt;",IF(BI33&gt;1000,"&lt;&gt;","ok")))</f>
        <v>&lt;&gt;</v>
      </c>
      <c r="BJ34" s="478"/>
      <c r="BK34" s="478" t="str">
        <f>IF(OR(ISBLANK(N12)),"N/A",IF(BK33&lt;100,"&lt;&gt;",IF(BK33&gt;1000,"&lt;&gt;","ok")))</f>
        <v>&lt;&gt;</v>
      </c>
      <c r="BL34" s="478"/>
      <c r="BM34" s="478" t="str">
        <f>IF(OR(ISBLANK(P12)),"N/A",IF(BM33&lt;100,"&lt;&gt;",IF(BM33&gt;1000,"&lt;&gt;","ok")))</f>
        <v>&lt;&gt;</v>
      </c>
      <c r="BN34" s="478"/>
      <c r="BO34" s="478" t="str">
        <f>IF(OR(ISBLANK(R12)),"N/A",IF(BO33&lt;100,"&lt;&gt;",IF(BO33&gt;1000,"&lt;&gt;","ok")))</f>
        <v>&lt;&gt;</v>
      </c>
      <c r="BP34" s="478"/>
      <c r="BQ34" s="478" t="str">
        <f>IF(OR(ISBLANK(T12)),"N/A",IF(BQ33&lt;100,"&lt;&gt;",IF(BQ33&gt;1000,"&lt;&gt;","ok")))</f>
        <v>&lt;&gt;</v>
      </c>
      <c r="BR34" s="478"/>
      <c r="BS34" s="478" t="str">
        <f>IF(OR(ISBLANK(V12)),"N/A",IF(BS33&lt;100,"&lt;&gt;",IF(BS33&gt;1000,"&lt;&gt;","ok")))</f>
        <v>&lt;&gt;</v>
      </c>
      <c r="BT34" s="478"/>
      <c r="BU34" s="478" t="str">
        <f>IF(OR(ISBLANK(X12)),"N/A",IF(BU33&lt;100,"&lt;&gt;",IF(BU33&gt;1000,"&lt;&gt;","ok")))</f>
        <v>ok</v>
      </c>
      <c r="BV34" s="478"/>
      <c r="BW34" s="478" t="str">
        <f>IF(OR(ISBLANK(Z12)),"N/A",IF(BW33&lt;100,"&lt;&gt;",IF(BW33&gt;1000,"&lt;&gt;","ok")))</f>
        <v>ok</v>
      </c>
      <c r="BX34" s="478"/>
      <c r="BY34" s="478" t="str">
        <f>IF(OR(ISBLANK(AB12)),"N/A",IF(BY33&lt;100,"&lt;&gt;",IF(BY33&gt;1000,"&lt;&gt;","ok")))</f>
        <v>ok</v>
      </c>
      <c r="BZ34" s="478"/>
      <c r="CA34" s="478" t="str">
        <f>IF(OR(ISBLANK(AD12)),"N/A",IF(CA33&lt;100,"&lt;&gt;",IF(CA33&gt;1000,"&lt;&gt;","ok")))</f>
        <v>ok</v>
      </c>
      <c r="CB34" s="478"/>
      <c r="CC34" s="478" t="str">
        <f>IF(OR(ISBLANK(AF12)),"N/A",IF(CC33&lt;100,"&lt;&gt;",IF(CC33&gt;1000,"&lt;&gt;","ok")))</f>
        <v>ok</v>
      </c>
      <c r="CD34" s="478"/>
      <c r="CE34" s="478" t="str">
        <f>IF(OR(ISBLANK(AH12)),"N/A",IF(CE33&lt;100,"&lt;&gt;",IF(CE33&gt;1000,"&lt;&gt;","ok")))</f>
        <v>ok</v>
      </c>
      <c r="CF34" s="478"/>
      <c r="CG34" s="478" t="str">
        <f>IF(OR(ISBLANK(AJ12)),"N/A",IF(CG33&lt;100,"&lt;&gt;",IF(CG33&gt;1000,"&lt;&gt;","ok")))</f>
        <v>ok</v>
      </c>
      <c r="CH34" s="478"/>
      <c r="CI34" s="478" t="str">
        <f>IF(OR(ISBLANK(AL12)),"N/A",IF(CI33&lt;100,"&lt;&gt;",IF(CI33&gt;1000,"&lt;&gt;","ok")))</f>
        <v>ok</v>
      </c>
      <c r="CJ34" s="478"/>
      <c r="CK34" s="478" t="str">
        <f>IF(OR(ISBLANK(AN12)),"N/A",IF(CK33&lt;100,"&lt;&gt;",IF(CK33&gt;1000,"&lt;&gt;","ok")))</f>
        <v>ok</v>
      </c>
      <c r="CL34" s="478"/>
      <c r="CM34" s="478" t="str">
        <f>IF(OR(ISBLANK(AP12)),"N/A",IF(CM33&lt;100,"&lt;&gt;",IF(CM33&gt;1000,"&lt;&gt;","ok")))</f>
        <v>ok</v>
      </c>
      <c r="CN34" s="478"/>
      <c r="CO34" s="478" t="str">
        <f>IF(OR(ISBLANK(AR12)),"N/A",IF(CO33&lt;100,"&lt;&gt;",IF(CO33&gt;1000,"&lt;&gt;","ok")))</f>
        <v>ok</v>
      </c>
      <c r="CP34" s="478"/>
      <c r="CQ34" s="478" t="str">
        <f>IF(OR(ISBLANK(AT12)),"N/A",IF(CQ33&lt;100,"&lt;&gt;",IF(CQ33&gt;1000,"&lt;&gt;","ok")))</f>
        <v>ok</v>
      </c>
      <c r="CR34" s="478"/>
      <c r="CS34" s="478" t="e">
        <f>IF(OR(ISBLANK(AV12)),"N/A",IF(CS33&lt;100,"&lt;&gt;",IF(CS33&gt;1000,"&lt;&gt;","ok")))</f>
        <v>#DIV/0!</v>
      </c>
      <c r="CT34" s="478"/>
    </row>
    <row r="35" spans="1:98" ht="3" customHeight="1" thickBot="1" x14ac:dyDescent="0.35">
      <c r="C35" s="1"/>
      <c r="D35" s="1"/>
      <c r="E35" s="1"/>
      <c r="F35" s="535"/>
      <c r="G35" s="121"/>
      <c r="H35" s="535"/>
      <c r="I35" s="121"/>
      <c r="J35" s="535"/>
      <c r="K35" s="121"/>
      <c r="L35" s="535"/>
      <c r="M35" s="121"/>
      <c r="N35" s="535"/>
      <c r="O35" s="121"/>
      <c r="P35" s="535"/>
      <c r="Q35" s="121"/>
      <c r="R35" s="535"/>
      <c r="S35" s="121"/>
      <c r="T35" s="535"/>
      <c r="U35" s="121"/>
      <c r="V35" s="535"/>
      <c r="W35" s="121"/>
      <c r="X35" s="535"/>
      <c r="Y35" s="121"/>
      <c r="Z35" s="535"/>
      <c r="AA35" s="536"/>
      <c r="AB35" s="535"/>
      <c r="AC35" s="536"/>
      <c r="AD35" s="535"/>
      <c r="AE35" s="536"/>
      <c r="AF35" s="535"/>
      <c r="AG35" s="536"/>
      <c r="AH35" s="535"/>
      <c r="AI35" s="536"/>
      <c r="AJ35" s="121"/>
      <c r="AK35" s="536"/>
      <c r="AL35" s="121"/>
      <c r="AM35" s="536"/>
      <c r="AN35" s="718"/>
      <c r="AO35" s="719"/>
      <c r="AP35" s="718"/>
      <c r="AQ35" s="536"/>
      <c r="AR35" s="121"/>
      <c r="AS35" s="536"/>
      <c r="AT35" s="121"/>
      <c r="AU35" s="536"/>
      <c r="AV35" s="121"/>
      <c r="AW35" s="536"/>
      <c r="AZ35" s="217">
        <v>3</v>
      </c>
      <c r="BA35" s="219"/>
      <c r="BB35" s="217" t="s">
        <v>213</v>
      </c>
      <c r="BC35" s="481"/>
      <c r="BD35" s="482"/>
      <c r="BE35" s="481"/>
      <c r="BF35" s="482"/>
      <c r="BG35" s="481"/>
      <c r="BH35" s="482"/>
      <c r="BI35" s="481"/>
      <c r="BJ35" s="482"/>
      <c r="BK35" s="481"/>
      <c r="BL35" s="482"/>
      <c r="BM35" s="481"/>
      <c r="BN35" s="482"/>
      <c r="BO35" s="481"/>
      <c r="BP35" s="482"/>
      <c r="BQ35" s="481"/>
      <c r="BR35" s="482"/>
      <c r="BS35" s="481"/>
      <c r="BT35" s="482"/>
      <c r="BU35" s="481"/>
      <c r="BV35" s="482"/>
      <c r="BW35" s="481"/>
      <c r="BX35" s="482"/>
      <c r="BY35" s="481"/>
      <c r="BZ35" s="482"/>
      <c r="CA35" s="481"/>
      <c r="CB35" s="482"/>
      <c r="CC35" s="220"/>
      <c r="CD35" s="220"/>
      <c r="CE35" s="220"/>
      <c r="CF35" s="220"/>
      <c r="CG35" s="481"/>
      <c r="CH35" s="482"/>
      <c r="CI35" s="220"/>
      <c r="CJ35" s="220"/>
      <c r="CK35" s="220"/>
      <c r="CL35" s="220"/>
      <c r="CM35" s="220"/>
      <c r="CN35" s="220"/>
      <c r="CO35" s="481"/>
      <c r="CP35" s="482"/>
      <c r="CQ35" s="220"/>
      <c r="CR35" s="220"/>
      <c r="CS35" s="220"/>
      <c r="CT35" s="220"/>
    </row>
    <row r="36" spans="1:98" ht="22.5" customHeight="1" x14ac:dyDescent="0.25">
      <c r="C36" s="531" t="s">
        <v>239</v>
      </c>
      <c r="D36" s="678" t="s">
        <v>240</v>
      </c>
      <c r="E36" s="679"/>
      <c r="F36" s="679"/>
      <c r="G36" s="679"/>
      <c r="H36" s="679"/>
      <c r="I36" s="679"/>
      <c r="J36" s="679"/>
      <c r="K36" s="679"/>
      <c r="L36" s="679"/>
      <c r="M36" s="679"/>
      <c r="N36" s="679"/>
      <c r="O36" s="679"/>
      <c r="P36" s="679"/>
      <c r="Q36" s="679"/>
      <c r="R36" s="679"/>
      <c r="S36" s="679"/>
      <c r="T36" s="679"/>
      <c r="U36" s="679"/>
      <c r="V36" s="679"/>
      <c r="W36" s="679"/>
      <c r="X36" s="679"/>
      <c r="Y36" s="679"/>
      <c r="Z36" s="679"/>
      <c r="AA36" s="717"/>
      <c r="AB36" s="679"/>
      <c r="AC36" s="717"/>
      <c r="AD36" s="679"/>
      <c r="AE36" s="717"/>
      <c r="AF36" s="679"/>
      <c r="AG36" s="717"/>
      <c r="AH36" s="679"/>
      <c r="AI36" s="717"/>
      <c r="AJ36" s="679"/>
      <c r="AK36" s="717"/>
      <c r="AL36" s="679"/>
      <c r="AM36" s="717"/>
      <c r="AN36" s="679"/>
      <c r="AO36" s="717"/>
      <c r="AP36" s="679"/>
      <c r="AQ36" s="717"/>
      <c r="AR36" s="679"/>
      <c r="AS36" s="717"/>
      <c r="AT36" s="679"/>
      <c r="AU36" s="717"/>
      <c r="AV36" s="717"/>
      <c r="AW36" s="717"/>
      <c r="AX36" s="680"/>
      <c r="AZ36" s="217">
        <v>7</v>
      </c>
      <c r="BA36" s="250" t="s">
        <v>282</v>
      </c>
      <c r="BB36" s="217" t="s">
        <v>213</v>
      </c>
      <c r="BC36" s="481">
        <f>F15</f>
        <v>5.2097101211547896</v>
      </c>
      <c r="BD36" s="217"/>
      <c r="BE36" s="217">
        <f>H15</f>
        <v>4.2474298477172896</v>
      </c>
      <c r="BF36" s="217"/>
      <c r="BG36" s="217">
        <f>J15</f>
        <v>5.5009613037109402</v>
      </c>
      <c r="BH36" s="217"/>
      <c r="BI36" s="217">
        <f>L15</f>
        <v>5.5083203315734899</v>
      </c>
      <c r="BJ36" s="217"/>
      <c r="BK36" s="217">
        <f>N15</f>
        <v>5.3446421623229998</v>
      </c>
      <c r="BL36" s="217"/>
      <c r="BM36" s="217">
        <f>P15</f>
        <v>6.6144342422485396</v>
      </c>
      <c r="BN36" s="217"/>
      <c r="BO36" s="217">
        <f>R15</f>
        <v>5.4423484802246103</v>
      </c>
      <c r="BP36" s="217"/>
      <c r="BQ36" s="217">
        <f>T15</f>
        <v>5.9806261062622097</v>
      </c>
      <c r="BR36" s="217"/>
      <c r="BS36" s="217">
        <f>V15</f>
        <v>6.8590893745422399</v>
      </c>
      <c r="BT36" s="217"/>
      <c r="BU36" s="217">
        <f>X15</f>
        <v>5.25826120376587</v>
      </c>
      <c r="BV36" s="217"/>
      <c r="BW36" s="217">
        <f>Z15</f>
        <v>5.1537275314331099</v>
      </c>
      <c r="BX36" s="217"/>
      <c r="BY36" s="217">
        <f>AB15</f>
        <v>5.9749188423156703</v>
      </c>
      <c r="BZ36" s="217"/>
      <c r="CA36" s="217">
        <f>AD15</f>
        <v>6.4262580871581996</v>
      </c>
      <c r="CB36" s="217"/>
      <c r="CC36" s="217">
        <f>AF15</f>
        <v>6.4548296928405797</v>
      </c>
      <c r="CD36" s="217"/>
      <c r="CE36" s="217">
        <f>AH15</f>
        <v>6.0407590866088903</v>
      </c>
      <c r="CF36" s="220"/>
      <c r="CG36" s="217">
        <f>AJ15</f>
        <v>5.3372039794921902</v>
      </c>
      <c r="CH36" s="217"/>
      <c r="CI36" s="217">
        <f>AL15</f>
        <v>5.5503687858581499</v>
      </c>
      <c r="CJ36" s="217"/>
      <c r="CK36" s="217">
        <f>AN15</f>
        <v>5.55556297302246</v>
      </c>
      <c r="CL36" s="220"/>
      <c r="CM36" s="217">
        <f>AP15</f>
        <v>4.4907321929931596</v>
      </c>
      <c r="CN36" s="220"/>
      <c r="CO36" s="217">
        <f>AR15</f>
        <v>5.8574175834655797</v>
      </c>
      <c r="CP36" s="217"/>
      <c r="CQ36" s="217">
        <f>AT15</f>
        <v>6.6774065</v>
      </c>
      <c r="CR36" s="217"/>
      <c r="CS36" s="217">
        <f>AV15</f>
        <v>6.5781280000000004</v>
      </c>
      <c r="CT36" s="220"/>
    </row>
    <row r="37" spans="1:98" ht="16.350000000000001" customHeight="1" x14ac:dyDescent="0.25">
      <c r="A37" s="264">
        <v>1</v>
      </c>
      <c r="B37" s="264">
        <v>6569</v>
      </c>
      <c r="C37" s="532" t="s">
        <v>251</v>
      </c>
      <c r="D37" s="675" t="s">
        <v>301</v>
      </c>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7"/>
      <c r="AY37" s="121"/>
      <c r="AZ37" s="327">
        <v>20</v>
      </c>
      <c r="BA37" s="326" t="s">
        <v>302</v>
      </c>
      <c r="BB37" s="217" t="s">
        <v>213</v>
      </c>
      <c r="BC37" s="481">
        <f>F12+F13-F14</f>
        <v>5.2097091674804972</v>
      </c>
      <c r="BD37" s="217"/>
      <c r="BE37" s="217">
        <f>H12+H13-H14</f>
        <v>4.2474308013916016</v>
      </c>
      <c r="BF37" s="217"/>
      <c r="BG37" s="217">
        <f>J12+J13-J14</f>
        <v>5.5009613037108984</v>
      </c>
      <c r="BH37" s="217"/>
      <c r="BI37" s="217">
        <f>L12+L13-L14</f>
        <v>5.5083198547363033</v>
      </c>
      <c r="BJ37" s="217"/>
      <c r="BK37" s="217">
        <f>N12+N13-N14</f>
        <v>5.3446426391601989</v>
      </c>
      <c r="BL37" s="217"/>
      <c r="BM37" s="217">
        <f>P12+P13-P14</f>
        <v>6.6144371032713991</v>
      </c>
      <c r="BN37" s="217"/>
      <c r="BO37" s="217">
        <f>R12+R13-R14</f>
        <v>5.4423484802246023</v>
      </c>
      <c r="BP37" s="217"/>
      <c r="BQ37" s="217">
        <f>T12+T13-T14</f>
        <v>5.9806251525878977</v>
      </c>
      <c r="BR37" s="217"/>
      <c r="BS37" s="217">
        <f>V12+V13-V14</f>
        <v>6.859088897705</v>
      </c>
      <c r="BT37" s="217"/>
      <c r="BU37" s="217">
        <f>X12+X13-X14</f>
        <v>5.2582607269287003</v>
      </c>
      <c r="BV37" s="217"/>
      <c r="BW37" s="217">
        <f>Z12+Z13-Z14</f>
        <v>5.1537284851075036</v>
      </c>
      <c r="BX37" s="217"/>
      <c r="BY37" s="217">
        <f>AB12+AB13-AB14</f>
        <v>5.9749202728270987</v>
      </c>
      <c r="BZ37" s="217"/>
      <c r="CA37" s="217">
        <f>AD12+AD13-AD14</f>
        <v>6.4262580871581996</v>
      </c>
      <c r="CB37" s="217"/>
      <c r="CC37" s="217">
        <f>AF12+AF13-AF14</f>
        <v>6.4548301696776953</v>
      </c>
      <c r="CD37" s="217"/>
      <c r="CE37" s="217">
        <f>AH12+AH13-AH14</f>
        <v>6.0407581329345987</v>
      </c>
      <c r="CF37" s="220"/>
      <c r="CG37" s="217">
        <f>AJ12+AJ13-AJ14</f>
        <v>5.3372020721435973</v>
      </c>
      <c r="CH37" s="217"/>
      <c r="CI37" s="217">
        <f>AL12+AL13-AL14</f>
        <v>5.5503692626953018</v>
      </c>
      <c r="CJ37" s="217"/>
      <c r="CK37" s="217">
        <f>AN12+AN13-AN14</f>
        <v>5.5555648803710973</v>
      </c>
      <c r="CL37" s="220"/>
      <c r="CM37" s="217">
        <f>AP12+AP13-AP14</f>
        <v>4.4907341003418004</v>
      </c>
      <c r="CN37" s="220"/>
      <c r="CO37" s="217">
        <f>AR12+AR13-AR14</f>
        <v>5.8574180603027983</v>
      </c>
      <c r="CP37" s="217"/>
      <c r="CQ37" s="217">
        <f>AT12+AT13-AT14</f>
        <v>6.6774064999999965</v>
      </c>
      <c r="CR37" s="217"/>
      <c r="CS37" s="217">
        <f>AV12+AV13-AV14</f>
        <v>6.5781279999999995</v>
      </c>
      <c r="CT37" s="220"/>
    </row>
    <row r="38" spans="1:98" ht="16.350000000000001" customHeight="1" x14ac:dyDescent="0.25">
      <c r="A38" s="264">
        <v>1</v>
      </c>
      <c r="B38" s="264">
        <v>6570</v>
      </c>
      <c r="C38" s="533" t="s">
        <v>256</v>
      </c>
      <c r="D38" s="669" t="s">
        <v>303</v>
      </c>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U38" s="669"/>
      <c r="AV38" s="669"/>
      <c r="AW38" s="669"/>
      <c r="AX38" s="671"/>
      <c r="AY38" s="143"/>
      <c r="AZ38" s="314" t="s">
        <v>233</v>
      </c>
      <c r="BA38" s="326" t="s">
        <v>304</v>
      </c>
      <c r="BB38" s="217"/>
      <c r="BC38" s="217" t="str">
        <f>IF(ISBLANK(F15),"N/A",IF(ROUND(BC36,0)&lt;ROUND(BC37,0),"6&lt;19",IF(OR(ISBLANK(F12),ISBLANK(F13),ISBLANK(F14)),"N/A",IF(ROUND(BC36,0)=ROUND(BC37,0),"ok","&lt;&gt;"))))</f>
        <v>ok</v>
      </c>
      <c r="BD38" s="217"/>
      <c r="BE38" s="217" t="str">
        <f>IF(ISBLANK(H15),"N/A",IF(ROUND(BE36,0)&lt;ROUND(BE37,0),"6&lt;19",IF(OR(ISBLANK(H12),ISBLANK(H13),ISBLANK(H14)),"N/A",IF(ROUND(BE36,0)=ROUND(BE37,0),"ok","&lt;&gt;"))))</f>
        <v>ok</v>
      </c>
      <c r="BF38" s="217"/>
      <c r="BG38" s="217" t="str">
        <f>IF(ISBLANK(J15),"N/A",IF(ROUND(BG36,0)&lt;ROUND(BG37,0),"6&lt;19",IF(OR(ISBLANK(J12),ISBLANK(J13),ISBLANK(J14)),"N/A",IF(ROUND(BG36,0)=ROUND(BG37,0),"ok","&lt;&gt;"))))</f>
        <v>ok</v>
      </c>
      <c r="BH38" s="217"/>
      <c r="BI38" s="217" t="str">
        <f>IF(ISBLANK(L15),"N/A",IF(ROUND(BI36,0)&lt;ROUND(BI37,0),"6&lt;19",IF(OR(ISBLANK(L12),ISBLANK(L13),ISBLANK(L14)),"N/A",IF(ROUND(BI36,0)=ROUND(BI37,0),"ok","&lt;&gt;"))))</f>
        <v>ok</v>
      </c>
      <c r="BJ38" s="217"/>
      <c r="BK38" s="217" t="str">
        <f>IF(ISBLANK(N15),"N/A",IF(ROUND(BK36,0)&lt;ROUND(BK37,0),"6&lt;19",IF(OR(ISBLANK(N12),ISBLANK(N13),ISBLANK(N14)),"N/A",IF(ROUND(BK36,0)=ROUND(BK37,0),"ok","&lt;&gt;"))))</f>
        <v>ok</v>
      </c>
      <c r="BL38" s="217"/>
      <c r="BM38" s="217" t="str">
        <f>IF(ISBLANK(P15),"N/A",IF(ROUND(BM36,0)&lt;ROUND(BM37,0),"6&lt;19",IF(OR(ISBLANK(P12),ISBLANK(P13),ISBLANK(P14)),"N/A",IF(ROUND(BM36,0)=ROUND(BM37,0),"ok","&lt;&gt;"))))</f>
        <v>ok</v>
      </c>
      <c r="BN38" s="217"/>
      <c r="BO38" s="217" t="str">
        <f>IF(ISBLANK(R15),"N/A",IF(ROUND(BO36,0)&lt;ROUND(BO37,0),"6&lt;19",IF(OR(ISBLANK(R12),ISBLANK(R13),ISBLANK(R14)),"N/A",IF(ROUND(BO36,0)=ROUND(BO37,0),"ok","&lt;&gt;"))))</f>
        <v>ok</v>
      </c>
      <c r="BP38" s="217"/>
      <c r="BQ38" s="217" t="str">
        <f>IF(ISBLANK(T15),"N/A",IF(ROUND(BQ36,0)&lt;ROUND(BQ37,0),"6&lt;19",IF(OR(ISBLANK(T12),ISBLANK(T13),ISBLANK(T14)),"N/A",IF(ROUND(BQ36,0)=ROUND(BQ37,0),"ok","&lt;&gt;"))))</f>
        <v>ok</v>
      </c>
      <c r="BR38" s="217"/>
      <c r="BS38" s="217" t="str">
        <f>IF(ISBLANK(V15),"N/A",IF(ROUND(BS36,0)&lt;ROUND(BS37,0),"6&lt;19",IF(OR(ISBLANK(V12),ISBLANK(V13),ISBLANK(V14)),"N/A",IF(ROUND(BS36,0)=ROUND(BS37,0),"ok","&lt;&gt;"))))</f>
        <v>ok</v>
      </c>
      <c r="BT38" s="217"/>
      <c r="BU38" s="217" t="str">
        <f>IF(ISBLANK(X15),"N/A",IF(ROUND(BU36,0)&lt;ROUND(BU37,0),"6&lt;19",IF(OR(ISBLANK(X12),ISBLANK(X13),ISBLANK(X14)),"N/A",IF(ROUND(BU36,0)=ROUND(BU37,0),"ok","&lt;&gt;"))))</f>
        <v>ok</v>
      </c>
      <c r="BV38" s="217"/>
      <c r="BW38" s="217" t="str">
        <f>IF(ISBLANK(Z15),"N/A",IF(ROUND(BW36,0)&lt;ROUND(BW37,0),"6&lt;19",IF(OR(ISBLANK(Z12),ISBLANK(Z13),ISBLANK(Z14)),"N/A",IF(ROUND(BW36,0)=ROUND(BW37,0),"ok","&lt;&gt;"))))</f>
        <v>ok</v>
      </c>
      <c r="BX38" s="217"/>
      <c r="BY38" s="217" t="str">
        <f>IF(ISBLANK(AB15),"N/A",IF(ROUND(BY36,0)&lt;ROUND(BY37,0),"6&lt;19",IF(OR(ISBLANK(AB12),ISBLANK(AB13),ISBLANK(AB14)),"N/A",IF(ROUND(BY36,0)=ROUND(BY37,0),"ok","&lt;&gt;"))))</f>
        <v>ok</v>
      </c>
      <c r="BZ38" s="217"/>
      <c r="CA38" s="217" t="str">
        <f>IF(ISBLANK(AD15),"N/A",IF(ROUND(CA36,0)&lt;ROUND(CA37,0),"6&lt;19",IF(OR(ISBLANK(AD12),ISBLANK(AD13),ISBLANK(AD14)),"N/A",IF(ROUND(CA36,0)=ROUND(CA37,0),"ok","&lt;&gt;"))))</f>
        <v>ok</v>
      </c>
      <c r="CB38" s="217"/>
      <c r="CC38" s="217" t="str">
        <f>IF(ISBLANK(AF15),"N/A",IF(ROUND(CC36,0)&lt;ROUND(CC37,0),"6&lt;19",IF(OR(ISBLANK(AF12),ISBLANK(AF13),ISBLANK(AF14)),"N/A",IF(ROUND(CC36,0)=ROUND(CC37,0),"ok","&lt;&gt;"))))</f>
        <v>ok</v>
      </c>
      <c r="CD38" s="217"/>
      <c r="CE38" s="217" t="str">
        <f>IF(ISBLANK(AH15),"N/A",IF(ROUND(CE36,0)&lt;ROUND(CE37,0),"6&lt;19",IF(OR(ISBLANK(AH12),ISBLANK(AH13),ISBLANK(AH14)),"N/A",IF(ROUND(CE36,0)=ROUND(CE37,0),"ok","&lt;&gt;"))))</f>
        <v>ok</v>
      </c>
      <c r="CF38" s="217"/>
      <c r="CG38" s="217" t="str">
        <f>IF(ISBLANK(AJ15),"N/A",IF(ROUND(CG36,0)&lt;ROUND(CG37,0),"6&lt;19",IF(OR(ISBLANK(AJ12),ISBLANK(AJ13),ISBLANK(AJ14)),"N/A",IF(ROUND(CG36,0)=ROUND(CG37,0),"ok","&lt;&gt;"))))</f>
        <v>ok</v>
      </c>
      <c r="CH38" s="217"/>
      <c r="CI38" s="217" t="str">
        <f>IF(ISBLANK(AL15),"N/A",IF(ROUND(CI36,0)&lt;ROUND(CI37,0),"6&lt;19",IF(OR(ISBLANK(AL12),ISBLANK(AL13),ISBLANK(AL14)),"N/A",IF(ROUND(CI36,0)=ROUND(CI37,0),"ok","&lt;&gt;"))))</f>
        <v>ok</v>
      </c>
      <c r="CJ38" s="217"/>
      <c r="CK38" s="217" t="str">
        <f>IF(ISBLANK(AN15),"N/A",IF(ROUND(CK36,0)&lt;ROUND(CK37,0),"6&lt;19",IF(OR(ISBLANK(AN12),ISBLANK(AN13),ISBLANK(AN14)),"N/A",IF(ROUND(CK36,0)=ROUND(CK37,0),"ok","&lt;&gt;"))))</f>
        <v>ok</v>
      </c>
      <c r="CL38" s="220"/>
      <c r="CM38" s="217" t="str">
        <f>IF(ISBLANK(AP15),"N/A",IF(ROUND(CM36,0)&lt;ROUND(CM37,0),"6&lt;19",IF(OR(ISBLANK(AP12),ISBLANK(AP13),ISBLANK(AP14)),"N/A",IF(ROUND(CM36,0)=ROUND(CM37,0),"ok","&lt;&gt;"))))</f>
        <v>ok</v>
      </c>
      <c r="CN38" s="217"/>
      <c r="CO38" s="217" t="str">
        <f>IF(ISBLANK(AR15),"N/A",IF(ROUND(CO36,0)&lt;ROUND(CO37,0),"6&lt;19",IF(OR(ISBLANK(AR12),ISBLANK(AR13),ISBLANK(AR14)),"N/A",IF(ROUND(CO36,0)=ROUND(CO37,0),"ok","&lt;&gt;"))))</f>
        <v>ok</v>
      </c>
      <c r="CP38" s="217"/>
      <c r="CQ38" s="217" t="str">
        <f>IF(ISBLANK(AT15),"N/A",IF(ROUND(CQ36,0)&lt;ROUND(CQ37,0),"6&lt;19",IF(OR(ISBLANK(AT12),ISBLANK(AT13),ISBLANK(AT14)),"N/A",IF(ROUND(CQ36,0)=ROUND(CQ37,0),"ok","&lt;&gt;"))))</f>
        <v>ok</v>
      </c>
      <c r="CR38" s="217"/>
      <c r="CS38" s="217" t="str">
        <f>IF(ISBLANK(AV15),"N/A",IF(ROUND(CS36,0)&lt;ROUND(CS37,0),"6&lt;19",IF(OR(ISBLANK(AV12),ISBLANK(AV13),ISBLANK(AV14)),"N/A",IF(ROUND(CS36,0)=ROUND(CS37,0),"ok","&lt;&gt;"))))</f>
        <v>ok</v>
      </c>
      <c r="CT38" s="220"/>
    </row>
    <row r="39" spans="1:98" ht="16.350000000000001" customHeight="1" x14ac:dyDescent="0.25">
      <c r="C39" s="533"/>
      <c r="D39" s="669"/>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71"/>
      <c r="AY39" s="143"/>
      <c r="AZ39" s="327">
        <v>21</v>
      </c>
      <c r="BA39" s="326" t="s">
        <v>305</v>
      </c>
      <c r="BB39" s="217" t="s">
        <v>213</v>
      </c>
      <c r="BC39" s="481">
        <f>F16+F17+F18+F20+F22</f>
        <v>5.2097101211547896</v>
      </c>
      <c r="BD39" s="217"/>
      <c r="BE39" s="217">
        <f>H16+H17+H18+H20+H22</f>
        <v>4.2474298477172896</v>
      </c>
      <c r="BF39" s="217"/>
      <c r="BG39" s="217">
        <f>J16+J17+J18+J20+J22</f>
        <v>5.5009613037109402</v>
      </c>
      <c r="BH39" s="217"/>
      <c r="BI39" s="217">
        <f>L16+L17+L18+L20+L22</f>
        <v>5.5083203315734899</v>
      </c>
      <c r="BJ39" s="217"/>
      <c r="BK39" s="217">
        <f>N16+N17+N18+N20+N22</f>
        <v>5.3446421623229998</v>
      </c>
      <c r="BL39" s="217"/>
      <c r="BM39" s="217">
        <f>P16+P17+P18+P20+P22</f>
        <v>6.6144342422485396</v>
      </c>
      <c r="BN39" s="217"/>
      <c r="BO39" s="217">
        <f>R16+R17+R18+R20+R22</f>
        <v>5.4423484802246103</v>
      </c>
      <c r="BP39" s="217"/>
      <c r="BQ39" s="217">
        <f>T16+T17+T18+T20+T22</f>
        <v>5.9806261062622097</v>
      </c>
      <c r="BR39" s="217"/>
      <c r="BS39" s="217">
        <f>V16+V17+V18+V20+V22</f>
        <v>6.8590893745422399</v>
      </c>
      <c r="BT39" s="217"/>
      <c r="BU39" s="217">
        <f>X16+X17+X18+X20+X22</f>
        <v>5.25826120376587</v>
      </c>
      <c r="BV39" s="217"/>
      <c r="BW39" s="217">
        <f>Z16+Z17+Z18+Z20+Z22</f>
        <v>5.1537275314331099</v>
      </c>
      <c r="BX39" s="217"/>
      <c r="BY39" s="217">
        <f>AB16+AB17+AB18+AB20+AB22</f>
        <v>5.9749188423156703</v>
      </c>
      <c r="BZ39" s="217"/>
      <c r="CA39" s="217">
        <f>AD16+AD17+AD18+AD20+AD22</f>
        <v>6.4262580871581996</v>
      </c>
      <c r="CB39" s="217"/>
      <c r="CC39" s="217">
        <f>AF16+AF17+AF18+AF20+AF22</f>
        <v>6.4548296928405797</v>
      </c>
      <c r="CD39" s="217"/>
      <c r="CE39" s="217">
        <f>AH16+AH17+AH18+AH20+AH22</f>
        <v>6.0407590866088903</v>
      </c>
      <c r="CF39" s="220"/>
      <c r="CG39" s="217">
        <f>AJ16+AJ17+AJ18+AJ20+AJ22</f>
        <v>5.3372039794921902</v>
      </c>
      <c r="CH39" s="217"/>
      <c r="CI39" s="217">
        <f>AL16+AL17+AL18+AL20+AL22</f>
        <v>5.5503687858581499</v>
      </c>
      <c r="CJ39" s="217"/>
      <c r="CK39" s="217">
        <f>AN16+AN17+AN18+AN20+AN22</f>
        <v>5.55556297302246</v>
      </c>
      <c r="CL39" s="220"/>
      <c r="CM39" s="217">
        <f>AP16+AP17+AP18+AP20+AP22</f>
        <v>4.4907321929931596</v>
      </c>
      <c r="CN39" s="220"/>
      <c r="CO39" s="217">
        <f>AR16+AR17+AR18+AR20+AR22</f>
        <v>5.8574175834655797</v>
      </c>
      <c r="CP39" s="217"/>
      <c r="CQ39" s="217">
        <f>AT16+AT17+AT18+AT20+AT22</f>
        <v>6.6774065</v>
      </c>
      <c r="CR39" s="217"/>
      <c r="CS39" s="217">
        <f>AV16+AV17+AV18+AV20+AV22</f>
        <v>6.5781280000000004</v>
      </c>
      <c r="CT39" s="220"/>
    </row>
    <row r="40" spans="1:98" ht="16.350000000000001" customHeight="1" x14ac:dyDescent="0.25">
      <c r="C40" s="533"/>
      <c r="D40" s="669"/>
      <c r="E40" s="669"/>
      <c r="F40" s="669"/>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s="671"/>
      <c r="AY40" s="143"/>
      <c r="AZ40" s="314" t="s">
        <v>233</v>
      </c>
      <c r="BA40" s="326" t="s">
        <v>306</v>
      </c>
      <c r="BB40" s="217"/>
      <c r="BC40" s="217" t="str">
        <f>IF(OR(ISBLANK(F16),ISBLANK(F17),ISBLANK(F18),ISBLANK(F20),ISBLANK(F22)),"N/A",IF(BC36&gt;=BC39,"ok","&lt;&gt;"))</f>
        <v>ok</v>
      </c>
      <c r="BD40" s="217"/>
      <c r="BE40" s="217" t="str">
        <f>IF(OR(ISBLANK(H16),ISBLANK(H17),ISBLANK(H18),ISBLANK(H20),ISBLANK(H22)),"N/A",IF(BE36&gt;=BE39,"ok","&lt;&gt;"))</f>
        <v>ok</v>
      </c>
      <c r="BF40" s="217"/>
      <c r="BG40" s="217" t="str">
        <f>IF(OR(ISBLANK(J16),ISBLANK(J17),ISBLANK(J18),ISBLANK(J20),ISBLANK(J22)),"N/A",IF(BG36&gt;=BG39,"ok","&lt;&gt;"))</f>
        <v>ok</v>
      </c>
      <c r="BH40" s="217"/>
      <c r="BI40" s="217" t="str">
        <f>IF(OR(ISBLANK(L16),ISBLANK(L17),ISBLANK(L18),ISBLANK(L20),ISBLANK(L22)),"N/A",IF(BI36&gt;=BI39,"ok","&lt;&gt;"))</f>
        <v>ok</v>
      </c>
      <c r="BJ40" s="217"/>
      <c r="BK40" s="217" t="str">
        <f>IF(OR(ISBLANK(N16),ISBLANK(N17),ISBLANK(N18),ISBLANK(N20),ISBLANK(N22)),"N/A",IF(BK36&gt;=BK39,"ok","&lt;&gt;"))</f>
        <v>ok</v>
      </c>
      <c r="BL40" s="217"/>
      <c r="BM40" s="217" t="str">
        <f>IF(OR(ISBLANK(P16),ISBLANK(P17),ISBLANK(P18),ISBLANK(P20),ISBLANK(P22)),"N/A",IF(BM36&gt;=BM39,"ok","&lt;&gt;"))</f>
        <v>ok</v>
      </c>
      <c r="BN40" s="217"/>
      <c r="BO40" s="217" t="str">
        <f>IF(OR(ISBLANK(R16),ISBLANK(R17),ISBLANK(R18),ISBLANK(R20),ISBLANK(R22)),"N/A",IF(BO36&gt;=BO39,"ok","&lt;&gt;"))</f>
        <v>ok</v>
      </c>
      <c r="BP40" s="217"/>
      <c r="BQ40" s="217" t="str">
        <f>IF(OR(ISBLANK(T16),ISBLANK(T17),ISBLANK(T18),ISBLANK(T20),ISBLANK(T22)),"N/A",IF(BQ36&gt;=BQ39,"ok","&lt;&gt;"))</f>
        <v>ok</v>
      </c>
      <c r="BR40" s="217"/>
      <c r="BS40" s="217" t="str">
        <f>IF(OR(ISBLANK(V16),ISBLANK(V17),ISBLANK(V18),ISBLANK(V20),ISBLANK(V22)),"N/A",IF(BS36&gt;=BS39,"ok","&lt;&gt;"))</f>
        <v>ok</v>
      </c>
      <c r="BT40" s="217"/>
      <c r="BU40" s="217" t="str">
        <f>IF(OR(ISBLANK(X16),ISBLANK(X17),ISBLANK(X18),ISBLANK(X20),ISBLANK(X22)),"N/A",IF(BU36&gt;=BU39,"ok","&lt;&gt;"))</f>
        <v>ok</v>
      </c>
      <c r="BV40" s="217"/>
      <c r="BW40" s="217" t="str">
        <f>IF(OR(ISBLANK(Z16),ISBLANK(Z17),ISBLANK(Z18),ISBLANK(Z20),ISBLANK(Z22)),"N/A",IF(BW36&gt;=BW39,"ok","&lt;&gt;"))</f>
        <v>ok</v>
      </c>
      <c r="BX40" s="217"/>
      <c r="BY40" s="217" t="str">
        <f>IF(OR(ISBLANK(AB16),ISBLANK(AB17),ISBLANK(AB18),ISBLANK(AB20),ISBLANK(AB22)),"N/A",IF(BY36&gt;=BY39,"ok","&lt;&gt;"))</f>
        <v>ok</v>
      </c>
      <c r="BZ40" s="217"/>
      <c r="CA40" s="217" t="str">
        <f>IF(OR(ISBLANK(AD16),ISBLANK(AD17),ISBLANK(AD18),ISBLANK(AD20),ISBLANK(AD22)),"N/A",IF(CA36&gt;=CA39,"ok","&lt;&gt;"))</f>
        <v>ok</v>
      </c>
      <c r="CB40" s="217"/>
      <c r="CC40" s="217" t="str">
        <f>IF(OR(ISBLANK(AF16),ISBLANK(AF17),ISBLANK(AF18),ISBLANK(AF20),ISBLANK(AF22)),"N/A",IF(CC36&gt;=CC39,"ok","&lt;&gt;"))</f>
        <v>ok</v>
      </c>
      <c r="CD40" s="217"/>
      <c r="CE40" s="217" t="str">
        <f>IF(OR(ISBLANK(AH16),ISBLANK(AH17),ISBLANK(AH18),ISBLANK(AH20),ISBLANK(AH22)),"N/A",IF(CE36&gt;=CE39,"ok","&lt;&gt;"))</f>
        <v>ok</v>
      </c>
      <c r="CF40" s="217"/>
      <c r="CG40" s="217" t="str">
        <f>IF(OR(ISBLANK(AJ16),ISBLANK(AJ17),ISBLANK(AJ18),ISBLANK(AJ20),ISBLANK(AJ22)),"N/A",IF(CG36&gt;=CG39,"ok","&lt;&gt;"))</f>
        <v>ok</v>
      </c>
      <c r="CH40" s="217"/>
      <c r="CI40" s="217" t="str">
        <f>IF(OR(ISBLANK(AL16),ISBLANK(AL17),ISBLANK(AL18),ISBLANK(AL20),ISBLANK(AL22)),"N/A",IF(CI36&gt;=CI39,"ok","&lt;&gt;"))</f>
        <v>ok</v>
      </c>
      <c r="CJ40" s="217"/>
      <c r="CK40" s="217" t="str">
        <f>IF(OR(ISBLANK(AN16),ISBLANK(AN17),ISBLANK(AN18),ISBLANK(AN20),ISBLANK(AN22)),"N/A",IF(CK36&gt;=CK39,"ok","&lt;&gt;"))</f>
        <v>ok</v>
      </c>
      <c r="CL40" s="220"/>
      <c r="CM40" s="217" t="str">
        <f>IF(OR(ISBLANK(AP16),ISBLANK(AP17),ISBLANK(AP18),ISBLANK(AP20),ISBLANK(AP22)),"N/A",IF(CM36&gt;=CM39,"ok","&lt;&gt;"))</f>
        <v>ok</v>
      </c>
      <c r="CN40" s="217"/>
      <c r="CO40" s="217" t="str">
        <f>IF(OR(ISBLANK(AR16),ISBLANK(AR17),ISBLANK(AR18),ISBLANK(AR20),ISBLANK(AR22)),"N/A",IF(CO36&gt;=CO39,"ok","&lt;&gt;"))</f>
        <v>ok</v>
      </c>
      <c r="CP40" s="217"/>
      <c r="CQ40" s="217" t="str">
        <f>IF(OR(ISBLANK(AT16),ISBLANK(AT17),ISBLANK(AT18),ISBLANK(AT20),ISBLANK(AT22)),"N/A",IF(CQ36&gt;=CQ39,"ok","&lt;&gt;"))</f>
        <v>ok</v>
      </c>
      <c r="CR40" s="217"/>
      <c r="CS40" s="217" t="str">
        <f>IF(OR(ISBLANK(AV16),ISBLANK(AV17),ISBLANK(AV18),ISBLANK(AV20),ISBLANK(AV22)),"N/A",IF(CS36&gt;=CS39,"ok","&lt;&gt;"))</f>
        <v>ok</v>
      </c>
      <c r="CT40" s="220"/>
    </row>
    <row r="41" spans="1:98" ht="16.350000000000001" customHeight="1" x14ac:dyDescent="0.25">
      <c r="C41" s="533"/>
      <c r="D41" s="669"/>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669"/>
      <c r="AW41" s="669"/>
      <c r="AX41" s="671"/>
      <c r="AY41" s="143"/>
      <c r="AZ41" s="328" t="s">
        <v>233</v>
      </c>
      <c r="BA41" s="329" t="s">
        <v>307</v>
      </c>
      <c r="BB41" s="330"/>
      <c r="BC41" s="330" t="str">
        <f>IF(OR(ISBLANK(F24),ISBLANK(F25),ISBLANK(F26)),"N/A",IF(F24&lt;F26,"&lt;&gt;",IF(F24&gt;F25,"&lt;&gt;","ok")))</f>
        <v>N/A</v>
      </c>
      <c r="BD41" s="330"/>
      <c r="BE41" s="330" t="str">
        <f>IF(OR(ISBLANK(H24),ISBLANK(H25),ISBLANK(H26)),"N/A",IF(H24&lt;H26,"&lt;&gt;",IF(H24&gt;H25,"&lt;&gt;","ok")))</f>
        <v>N/A</v>
      </c>
      <c r="BF41" s="330"/>
      <c r="BG41" s="330" t="str">
        <f>IF(OR(ISBLANK(J24),ISBLANK(J25),ISBLANK(J26)),"N/A",IF(J24&lt;J26,"&lt;&gt;",IF(J24&gt;J25,"&lt;&gt;","ok")))</f>
        <v>N/A</v>
      </c>
      <c r="BH41" s="330"/>
      <c r="BI41" s="330" t="str">
        <f>IF(OR(ISBLANK(L24),ISBLANK(L25),ISBLANK(L26)),"N/A",IF(L24&lt;L26,"&lt;&gt;",IF(L24&gt;L25,"&lt;&gt;","ok")))</f>
        <v>N/A</v>
      </c>
      <c r="BJ41" s="330"/>
      <c r="BK41" s="330" t="str">
        <f>IF(OR(ISBLANK(N24),ISBLANK(N25),ISBLANK(N26)),"N/A",IF(N24&lt;N26,"&lt;&gt;",IF(N24&gt;N25,"&lt;&gt;","ok")))</f>
        <v>N/A</v>
      </c>
      <c r="BL41" s="330"/>
      <c r="BM41" s="330" t="str">
        <f>IF(OR(ISBLANK(P24),ISBLANK(P25),ISBLANK(P26)),"N/A",IF(P24&lt;P26,"&lt;&gt;",IF(P24&gt;P25,"&lt;&gt;","ok")))</f>
        <v>N/A</v>
      </c>
      <c r="BN41" s="330"/>
      <c r="BO41" s="330" t="str">
        <f>IF(OR(ISBLANK(R24),ISBLANK(R25),ISBLANK(R26)),"N/A",IF(R24&lt;R26,"&lt;&gt;",IF(R24&gt;R25,"&lt;&gt;","ok")))</f>
        <v>N/A</v>
      </c>
      <c r="BP41" s="330"/>
      <c r="BQ41" s="330" t="str">
        <f>IF(OR(ISBLANK(T24),ISBLANK(T25),ISBLANK(T26)),"N/A",IF(T24&lt;T26,"&lt;&gt;",IF(T24&gt;T25,"&lt;&gt;","ok")))</f>
        <v>N/A</v>
      </c>
      <c r="BR41" s="330"/>
      <c r="BS41" s="330" t="str">
        <f>IF(OR(ISBLANK(V24),ISBLANK(V25),ISBLANK(V26)),"N/A",IF(V24&lt;V26,"&lt;&gt;",IF(V24&gt;V25,"&lt;&gt;","ok")))</f>
        <v>N/A</v>
      </c>
      <c r="BT41" s="330"/>
      <c r="BU41" s="330" t="str">
        <f>IF(OR(ISBLANK(X24),ISBLANK(X25),ISBLANK(X26)),"N/A",IF(X24&lt;X26,"&lt;&gt;",IF(X24&gt;X25,"&lt;&gt;","ok")))</f>
        <v>N/A</v>
      </c>
      <c r="BV41" s="330"/>
      <c r="BW41" s="330" t="str">
        <f>IF(OR(ISBLANK(Z24),ISBLANK(Z25),ISBLANK(Z26)),"N/A",IF(Z24&lt;Z26,"&lt;&gt;",IF(Z24&gt;Z25,"&lt;&gt;","ok")))</f>
        <v>N/A</v>
      </c>
      <c r="BX41" s="330"/>
      <c r="BY41" s="330" t="str">
        <f>IF(OR(ISBLANK(AB24),ISBLANK(AB25),ISBLANK(AB26)),"N/A",IF(AB24&lt;AB26,"&lt;&gt;",IF(AB24&gt;AB25,"&lt;&gt;","ok")))</f>
        <v>N/A</v>
      </c>
      <c r="BZ41" s="330"/>
      <c r="CA41" s="330" t="str">
        <f>IF(OR(ISBLANK(AD24),ISBLANK(AD25),ISBLANK(AD26)),"N/A",IF(AD24&lt;AD26,"&lt;&gt;",IF(AD24&gt;AD25,"&lt;&gt;","ok")))</f>
        <v>N/A</v>
      </c>
      <c r="CB41" s="330"/>
      <c r="CC41" s="330" t="str">
        <f>IF(OR(ISBLANK(AF24),ISBLANK(AF25),ISBLANK(AF26)),"N/A",IF(AF24&lt;AF26,"&lt;&gt;",IF(AF24&gt;AF25,"&lt;&gt;","ok")))</f>
        <v>N/A</v>
      </c>
      <c r="CD41" s="330"/>
      <c r="CE41" s="330" t="str">
        <f>IF(OR(ISBLANK(AH24),ISBLANK(AH25),ISBLANK(AH26)),"N/A",IF(AH24&lt;AH26,"&lt;&gt;",IF(AH24&gt;AH25,"&lt;&gt;","ok")))</f>
        <v>N/A</v>
      </c>
      <c r="CF41" s="330"/>
      <c r="CG41" s="330" t="str">
        <f>IF(OR(ISBLANK(AJ24),ISBLANK(AJ25),ISBLANK(AJ26)),"N/A",IF(AJ24&lt;AJ26,"&lt;&gt;",IF(AJ24&gt;AJ25,"&lt;&gt;","ok")))</f>
        <v>N/A</v>
      </c>
      <c r="CH41" s="330"/>
      <c r="CI41" s="330" t="str">
        <f>IF(OR(ISBLANK(AL24),ISBLANK(AL25),ISBLANK(AL26)),"N/A",IF(AL24&lt;AL26,"&lt;&gt;",IF(AL24&gt;AL25,"&lt;&gt;","ok")))</f>
        <v>N/A</v>
      </c>
      <c r="CJ41" s="330"/>
      <c r="CK41" s="330" t="str">
        <f>IF(OR(ISBLANK(AN24),ISBLANK(AN25),ISBLANK(AN26)),"N/A",IF(AN24&lt;AN26,"&lt;&gt;",IF(AN24&gt;AN25,"&lt;&gt;","ok")))</f>
        <v>N/A</v>
      </c>
      <c r="CL41" s="330"/>
      <c r="CM41" s="330" t="str">
        <f>IF(OR(ISBLANK(AP24),ISBLANK(AP25),ISBLANK(AP26)),"N/A",IF(AP24&lt;AP26,"&lt;&gt;",IF(AP24&gt;AP25,"&lt;&gt;","ok")))</f>
        <v>N/A</v>
      </c>
      <c r="CN41" s="330"/>
      <c r="CO41" s="330" t="str">
        <f>IF(OR(ISBLANK(AR24),ISBLANK(AR25),ISBLANK(AR26)),"N/A",IF(AR24&lt;AR26,"&lt;&gt;",IF(AR24&gt;AR25,"&lt;&gt;","ok")))</f>
        <v>N/A</v>
      </c>
      <c r="CP41" s="330"/>
      <c r="CQ41" s="330" t="str">
        <f>IF(OR(ISBLANK(AT24),ISBLANK(AT25),ISBLANK(AT26)),"N/A",IF(AT24&lt;AT26,"&lt;&gt;",IF(AT24&gt;AT25,"&lt;&gt;","ok")))</f>
        <v>N/A</v>
      </c>
      <c r="CR41" s="330"/>
      <c r="CS41" s="330" t="str">
        <f>IF(OR(ISBLANK(AV24),ISBLANK(AV25),ISBLANK(AV26)),"N/A",IF(AV24&lt;AV26,"&lt;&gt;",IF(AV24&gt;AV25,"&lt;&gt;","ok")))</f>
        <v>N/A</v>
      </c>
      <c r="CT41" s="330"/>
    </row>
    <row r="42" spans="1:98" ht="16.350000000000001" customHeight="1" x14ac:dyDescent="0.25">
      <c r="C42" s="533"/>
      <c r="D42" s="669"/>
      <c r="E42" s="669"/>
      <c r="F42" s="669"/>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71"/>
      <c r="AY42" s="143"/>
      <c r="AZ42" s="176"/>
      <c r="BA42" s="267"/>
      <c r="BB42" s="176"/>
      <c r="BC42" s="178"/>
      <c r="BD42" s="177"/>
      <c r="BE42" s="178"/>
      <c r="BF42" s="177"/>
      <c r="BG42" s="178"/>
      <c r="BH42" s="177"/>
      <c r="BI42" s="178"/>
      <c r="BJ42" s="177"/>
      <c r="BK42" s="178"/>
      <c r="BL42" s="177"/>
      <c r="BM42" s="178"/>
      <c r="BN42" s="177"/>
      <c r="BO42" s="178"/>
      <c r="BP42" s="177"/>
      <c r="BQ42" s="178"/>
      <c r="BR42" s="177"/>
      <c r="BS42" s="178"/>
      <c r="BT42" s="177"/>
      <c r="BU42" s="178"/>
      <c r="BV42" s="177"/>
      <c r="BW42" s="178"/>
      <c r="BX42" s="177"/>
      <c r="BY42" s="178"/>
      <c r="BZ42" s="177"/>
      <c r="CA42" s="178"/>
      <c r="CB42" s="177"/>
      <c r="CC42" s="178"/>
      <c r="CD42" s="177"/>
      <c r="CE42" s="178"/>
      <c r="CF42" s="177"/>
      <c r="CG42" s="178"/>
      <c r="CH42" s="177"/>
      <c r="CI42" s="178"/>
      <c r="CJ42" s="177"/>
      <c r="CK42" s="168"/>
      <c r="CO42" s="178"/>
      <c r="CP42" s="177"/>
      <c r="CQ42" s="168"/>
    </row>
    <row r="43" spans="1:98" ht="16.350000000000001" customHeight="1" x14ac:dyDescent="0.25">
      <c r="C43" s="533"/>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71"/>
      <c r="AY43" s="143"/>
      <c r="AZ43" s="176" t="s">
        <v>241</v>
      </c>
      <c r="BA43" s="339" t="s">
        <v>242</v>
      </c>
      <c r="BB43" s="176"/>
      <c r="BC43" s="238"/>
      <c r="BD43" s="181"/>
      <c r="BE43" s="238"/>
      <c r="BF43" s="181"/>
      <c r="BG43" s="238"/>
      <c r="BH43" s="181"/>
      <c r="BI43" s="238"/>
      <c r="BJ43" s="181"/>
      <c r="BK43" s="238"/>
      <c r="BL43" s="181"/>
      <c r="BM43" s="238"/>
      <c r="BN43" s="181"/>
      <c r="BO43" s="238"/>
      <c r="BP43" s="181"/>
      <c r="BQ43" s="238"/>
      <c r="BR43" s="181"/>
      <c r="BS43" s="238"/>
      <c r="BT43" s="181"/>
      <c r="BU43" s="238"/>
      <c r="BV43" s="181"/>
      <c r="BW43" s="238"/>
      <c r="BX43" s="181"/>
      <c r="BY43" s="238"/>
      <c r="BZ43" s="181"/>
      <c r="CA43" s="238"/>
      <c r="CB43" s="181"/>
      <c r="CC43" s="238"/>
      <c r="CD43" s="181"/>
      <c r="CE43" s="238"/>
      <c r="CF43" s="181"/>
      <c r="CG43" s="238"/>
      <c r="CH43" s="181"/>
      <c r="CI43" s="238"/>
      <c r="CJ43" s="181"/>
      <c r="CK43" s="168"/>
      <c r="CN43" s="239"/>
      <c r="CO43" s="238"/>
      <c r="CP43" s="181"/>
      <c r="CQ43" s="168"/>
      <c r="CT43" s="239"/>
    </row>
    <row r="44" spans="1:98" ht="16.350000000000001" customHeight="1" x14ac:dyDescent="0.25">
      <c r="C44" s="533"/>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71"/>
      <c r="AY44" s="143"/>
      <c r="AZ44" s="176" t="s">
        <v>243</v>
      </c>
      <c r="BA44" s="339" t="s">
        <v>244</v>
      </c>
      <c r="BB44" s="176"/>
      <c r="BC44" s="238"/>
      <c r="BD44" s="222"/>
      <c r="BE44" s="238"/>
      <c r="BF44" s="222"/>
      <c r="BG44" s="238"/>
      <c r="BH44" s="222"/>
      <c r="BI44" s="238"/>
      <c r="BJ44" s="222"/>
      <c r="BK44" s="238"/>
      <c r="BL44" s="222"/>
      <c r="BM44" s="238"/>
      <c r="BN44" s="222"/>
      <c r="BO44" s="238"/>
      <c r="BP44" s="222"/>
      <c r="BQ44" s="238"/>
      <c r="BR44" s="222"/>
      <c r="BS44" s="238"/>
      <c r="BT44" s="222"/>
      <c r="BU44" s="238"/>
      <c r="BV44" s="222"/>
      <c r="BW44" s="238"/>
      <c r="BX44" s="222"/>
      <c r="BY44" s="238"/>
      <c r="BZ44" s="222"/>
      <c r="CA44" s="238"/>
      <c r="CB44" s="222"/>
      <c r="CC44" s="238"/>
      <c r="CD44" s="222"/>
      <c r="CE44" s="238"/>
      <c r="CF44" s="222"/>
      <c r="CG44" s="238"/>
      <c r="CH44" s="222"/>
      <c r="CI44" s="238"/>
      <c r="CJ44" s="222"/>
      <c r="CK44" s="168"/>
      <c r="CO44" s="238"/>
      <c r="CP44" s="222"/>
      <c r="CQ44" s="168"/>
    </row>
    <row r="45" spans="1:98" ht="16.350000000000001" customHeight="1" x14ac:dyDescent="0.25">
      <c r="C45" s="533"/>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71"/>
      <c r="AY45" s="143"/>
      <c r="AZ45" s="268" t="s">
        <v>245</v>
      </c>
      <c r="BA45" s="339" t="s">
        <v>246</v>
      </c>
      <c r="BB45" s="176"/>
      <c r="BC45" s="178"/>
      <c r="BD45" s="177"/>
      <c r="BE45" s="178"/>
      <c r="BF45" s="177"/>
      <c r="BG45" s="178"/>
      <c r="BH45" s="177"/>
      <c r="BI45" s="178"/>
      <c r="BJ45" s="177"/>
      <c r="BK45" s="178"/>
      <c r="BL45" s="177"/>
      <c r="BM45" s="178"/>
      <c r="BN45" s="177"/>
      <c r="BO45" s="178"/>
      <c r="BP45" s="177"/>
      <c r="BQ45" s="178"/>
      <c r="BR45" s="177"/>
      <c r="BS45" s="178"/>
      <c r="BT45" s="177"/>
      <c r="BU45" s="178"/>
      <c r="BV45" s="177"/>
      <c r="BW45" s="178"/>
      <c r="BX45" s="177"/>
      <c r="BY45" s="178"/>
      <c r="BZ45" s="177"/>
      <c r="CA45" s="178"/>
      <c r="CB45" s="177"/>
      <c r="CC45" s="178"/>
      <c r="CD45" s="177"/>
      <c r="CE45" s="178"/>
      <c r="CF45" s="177"/>
      <c r="CG45" s="178"/>
      <c r="CH45" s="177"/>
      <c r="CI45" s="178"/>
      <c r="CJ45" s="177"/>
      <c r="CK45" s="168"/>
      <c r="CO45" s="178"/>
      <c r="CP45" s="177"/>
      <c r="CQ45" s="168"/>
    </row>
    <row r="46" spans="1:98" ht="16.350000000000001" customHeight="1" x14ac:dyDescent="0.25">
      <c r="C46" s="533"/>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71"/>
      <c r="AY46" s="143"/>
      <c r="AZ46" s="268"/>
      <c r="BA46" s="339"/>
      <c r="BB46" s="176"/>
      <c r="BC46" s="238"/>
      <c r="BD46" s="181"/>
      <c r="BE46" s="238"/>
      <c r="BF46" s="181"/>
      <c r="BG46" s="238"/>
      <c r="BH46" s="181"/>
      <c r="BI46" s="238"/>
      <c r="BJ46" s="181"/>
      <c r="BK46" s="238"/>
      <c r="BL46" s="181"/>
      <c r="BM46" s="238"/>
      <c r="BN46" s="181"/>
      <c r="BO46" s="238"/>
      <c r="BP46" s="181"/>
      <c r="BQ46" s="238"/>
      <c r="BR46" s="181"/>
      <c r="BS46" s="238"/>
      <c r="BT46" s="181"/>
      <c r="BU46" s="238"/>
      <c r="BV46" s="181"/>
      <c r="BW46" s="238"/>
      <c r="BX46" s="181"/>
      <c r="BY46" s="238"/>
      <c r="BZ46" s="181"/>
      <c r="CA46" s="238"/>
      <c r="CB46" s="181"/>
      <c r="CC46" s="238"/>
      <c r="CD46" s="181"/>
      <c r="CE46" s="238"/>
      <c r="CF46" s="181"/>
      <c r="CG46" s="238"/>
      <c r="CH46" s="181"/>
      <c r="CI46" s="238"/>
      <c r="CJ46" s="181"/>
      <c r="CK46" s="168"/>
      <c r="CO46" s="238"/>
      <c r="CP46" s="181"/>
      <c r="CQ46" s="168"/>
    </row>
    <row r="47" spans="1:98" ht="16.350000000000001" customHeight="1" x14ac:dyDescent="0.25">
      <c r="C47" s="533"/>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71"/>
      <c r="AY47" s="143"/>
      <c r="BA47" s="711"/>
      <c r="BB47" s="711"/>
      <c r="BC47" s="711"/>
      <c r="BD47" s="711"/>
      <c r="BE47" s="711"/>
      <c r="BF47" s="711"/>
      <c r="BG47" s="711"/>
      <c r="BH47" s="711"/>
      <c r="BI47" s="711"/>
      <c r="BJ47" s="711"/>
      <c r="BK47" s="711"/>
      <c r="BL47" s="711"/>
      <c r="BM47" s="711"/>
      <c r="BN47" s="711"/>
      <c r="BO47" s="711"/>
      <c r="BP47" s="711"/>
      <c r="BQ47" s="711"/>
      <c r="BR47" s="711"/>
      <c r="BS47" s="711"/>
      <c r="BT47" s="711"/>
      <c r="BU47" s="711"/>
      <c r="BV47" s="711"/>
      <c r="BW47" s="711"/>
      <c r="BX47" s="711"/>
      <c r="BY47" s="711"/>
      <c r="BZ47" s="711"/>
      <c r="CA47" s="711"/>
      <c r="CB47" s="711"/>
      <c r="CC47" s="711"/>
      <c r="CD47" s="711"/>
      <c r="CE47" s="711"/>
      <c r="CF47" s="711"/>
      <c r="CG47" s="711"/>
      <c r="CH47" s="711"/>
      <c r="CI47" s="711"/>
      <c r="CJ47" s="711"/>
      <c r="CK47" s="711"/>
      <c r="CO47" s="168"/>
      <c r="CP47" s="168"/>
      <c r="CQ47" s="168"/>
    </row>
    <row r="48" spans="1:98" ht="16.350000000000001" customHeight="1" x14ac:dyDescent="0.25">
      <c r="C48" s="533"/>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71"/>
      <c r="AY48" s="143"/>
      <c r="BA48" s="711"/>
      <c r="BB48" s="711"/>
      <c r="BC48" s="711"/>
      <c r="BD48" s="711"/>
      <c r="BE48" s="711"/>
      <c r="BF48" s="711"/>
      <c r="BG48" s="711"/>
      <c r="BH48" s="711"/>
      <c r="BI48" s="711"/>
      <c r="BJ48" s="711"/>
      <c r="BK48" s="711"/>
      <c r="BL48" s="711"/>
      <c r="BM48" s="711"/>
      <c r="BN48" s="711"/>
      <c r="BO48" s="711"/>
      <c r="BP48" s="711"/>
      <c r="BQ48" s="711"/>
      <c r="BR48" s="711"/>
      <c r="BS48" s="711"/>
      <c r="BT48" s="711"/>
      <c r="BU48" s="711"/>
      <c r="BV48" s="711"/>
      <c r="BW48" s="711"/>
      <c r="BX48" s="711"/>
      <c r="BY48" s="711"/>
      <c r="BZ48" s="711"/>
      <c r="CA48" s="711"/>
      <c r="CB48" s="711"/>
      <c r="CC48" s="711"/>
      <c r="CD48" s="711"/>
      <c r="CE48" s="711"/>
      <c r="CF48" s="711"/>
      <c r="CG48" s="711"/>
      <c r="CH48" s="711"/>
      <c r="CI48" s="711"/>
      <c r="CJ48" s="711"/>
      <c r="CK48" s="711"/>
      <c r="CO48" s="168"/>
      <c r="CP48" s="168"/>
      <c r="CQ48" s="168"/>
    </row>
    <row r="49" spans="3:95" ht="16.350000000000001" customHeight="1" x14ac:dyDescent="0.25">
      <c r="C49" s="533"/>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69"/>
      <c r="AG49" s="669"/>
      <c r="AH49" s="669"/>
      <c r="AI49" s="669"/>
      <c r="AJ49" s="669"/>
      <c r="AK49" s="669"/>
      <c r="AL49" s="669"/>
      <c r="AM49" s="669"/>
      <c r="AN49" s="669"/>
      <c r="AO49" s="669"/>
      <c r="AP49" s="669"/>
      <c r="AQ49" s="669"/>
      <c r="AR49" s="669"/>
      <c r="AS49" s="669"/>
      <c r="AT49" s="669"/>
      <c r="AU49" s="669"/>
      <c r="AV49" s="669"/>
      <c r="AW49" s="669"/>
      <c r="AX49" s="671"/>
      <c r="AY49" s="143"/>
      <c r="BA49" s="711"/>
      <c r="BB49" s="711"/>
      <c r="BC49" s="711"/>
      <c r="BD49" s="711"/>
      <c r="BE49" s="711"/>
      <c r="BF49" s="711"/>
      <c r="BG49" s="711"/>
      <c r="BH49" s="711"/>
      <c r="BI49" s="711"/>
      <c r="BJ49" s="711"/>
      <c r="BK49" s="711"/>
      <c r="BL49" s="711"/>
      <c r="BM49" s="711"/>
      <c r="BN49" s="711"/>
      <c r="BO49" s="711"/>
      <c r="BP49" s="711"/>
      <c r="BQ49" s="711"/>
      <c r="BR49" s="711"/>
      <c r="BS49" s="711"/>
      <c r="BT49" s="711"/>
      <c r="BU49" s="711"/>
      <c r="BV49" s="711"/>
      <c r="BW49" s="711"/>
      <c r="BX49" s="711"/>
      <c r="BY49" s="711"/>
      <c r="BZ49" s="711"/>
      <c r="CA49" s="711"/>
      <c r="CB49" s="711"/>
      <c r="CC49" s="711"/>
      <c r="CD49" s="711"/>
      <c r="CE49" s="711"/>
      <c r="CF49" s="711"/>
      <c r="CG49" s="711"/>
      <c r="CH49" s="711"/>
      <c r="CI49" s="711"/>
      <c r="CJ49" s="711"/>
      <c r="CK49" s="711"/>
      <c r="CO49" s="168"/>
      <c r="CP49" s="168"/>
      <c r="CQ49" s="168"/>
    </row>
    <row r="50" spans="3:95" ht="16.350000000000001" customHeight="1" x14ac:dyDescent="0.25">
      <c r="C50" s="533"/>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71"/>
      <c r="AY50" s="143"/>
      <c r="BA50" s="711"/>
      <c r="BB50" s="711"/>
      <c r="BC50" s="711"/>
      <c r="BD50" s="711"/>
      <c r="BE50" s="711"/>
      <c r="BF50" s="711"/>
      <c r="BG50" s="711"/>
      <c r="BH50" s="711"/>
      <c r="BI50" s="711"/>
      <c r="BJ50" s="711"/>
      <c r="BK50" s="711"/>
      <c r="BL50" s="711"/>
      <c r="BM50" s="711"/>
      <c r="BN50" s="711"/>
      <c r="BO50" s="711"/>
      <c r="BP50" s="711"/>
      <c r="BQ50" s="711"/>
      <c r="BR50" s="711"/>
      <c r="BS50" s="711"/>
      <c r="BT50" s="711"/>
      <c r="BU50" s="711"/>
      <c r="BV50" s="711"/>
      <c r="BW50" s="711"/>
      <c r="BX50" s="711"/>
      <c r="BY50" s="711"/>
      <c r="BZ50" s="711"/>
      <c r="CA50" s="711"/>
      <c r="CB50" s="711"/>
      <c r="CC50" s="711"/>
      <c r="CD50" s="711"/>
      <c r="CE50" s="711"/>
      <c r="CF50" s="711"/>
      <c r="CG50" s="711"/>
      <c r="CH50" s="711"/>
      <c r="CI50" s="711"/>
      <c r="CJ50" s="711"/>
      <c r="CK50" s="711"/>
      <c r="CO50" s="168"/>
      <c r="CP50" s="168"/>
      <c r="CQ50" s="168"/>
    </row>
    <row r="51" spans="3:95" ht="16.350000000000001" customHeight="1" x14ac:dyDescent="0.25">
      <c r="C51" s="533"/>
      <c r="D51" s="669"/>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69"/>
      <c r="AG51" s="669"/>
      <c r="AH51" s="669"/>
      <c r="AI51" s="669"/>
      <c r="AJ51" s="669"/>
      <c r="AK51" s="669"/>
      <c r="AL51" s="669"/>
      <c r="AM51" s="669"/>
      <c r="AN51" s="669"/>
      <c r="AO51" s="669"/>
      <c r="AP51" s="669"/>
      <c r="AQ51" s="669"/>
      <c r="AR51" s="669"/>
      <c r="AS51" s="669"/>
      <c r="AT51" s="669"/>
      <c r="AU51" s="669"/>
      <c r="AV51" s="669"/>
      <c r="AW51" s="669"/>
      <c r="AX51" s="671"/>
      <c r="AY51" s="143"/>
      <c r="BA51" s="711"/>
      <c r="BB51" s="711"/>
      <c r="BC51" s="711"/>
      <c r="BD51" s="711"/>
      <c r="BE51" s="711"/>
      <c r="BF51" s="711"/>
      <c r="BG51" s="711"/>
      <c r="BH51" s="711"/>
      <c r="BI51" s="711"/>
      <c r="BJ51" s="711"/>
      <c r="BK51" s="711"/>
      <c r="BL51" s="711"/>
      <c r="BM51" s="711"/>
      <c r="BN51" s="711"/>
      <c r="BO51" s="711"/>
      <c r="BP51" s="711"/>
      <c r="BQ51" s="711"/>
      <c r="BR51" s="711"/>
      <c r="BS51" s="711"/>
      <c r="BT51" s="711"/>
      <c r="BU51" s="711"/>
      <c r="BV51" s="711"/>
      <c r="BW51" s="711"/>
      <c r="BX51" s="711"/>
      <c r="BY51" s="711"/>
      <c r="BZ51" s="711"/>
      <c r="CA51" s="711"/>
      <c r="CB51" s="711"/>
      <c r="CC51" s="711"/>
      <c r="CD51" s="711"/>
      <c r="CE51" s="711"/>
      <c r="CF51" s="711"/>
      <c r="CG51" s="711"/>
      <c r="CH51" s="711"/>
      <c r="CI51" s="711"/>
      <c r="CJ51" s="711"/>
      <c r="CK51" s="711"/>
      <c r="CO51" s="168"/>
      <c r="CP51" s="168"/>
      <c r="CQ51" s="168"/>
    </row>
    <row r="52" spans="3:95" ht="16.350000000000001" customHeight="1" x14ac:dyDescent="0.25">
      <c r="C52" s="533"/>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669"/>
      <c r="AM52" s="669"/>
      <c r="AN52" s="669"/>
      <c r="AO52" s="669"/>
      <c r="AP52" s="669"/>
      <c r="AQ52" s="669"/>
      <c r="AR52" s="669"/>
      <c r="AS52" s="669"/>
      <c r="AT52" s="669"/>
      <c r="AU52" s="669"/>
      <c r="AV52" s="669"/>
      <c r="AW52" s="669"/>
      <c r="AX52" s="671"/>
      <c r="AY52" s="143"/>
      <c r="BA52" s="711"/>
      <c r="BB52" s="711"/>
      <c r="BC52" s="711"/>
      <c r="BD52" s="711"/>
      <c r="BE52" s="711"/>
      <c r="BF52" s="711"/>
      <c r="BG52" s="711"/>
      <c r="BH52" s="711"/>
      <c r="BI52" s="711"/>
      <c r="BJ52" s="711"/>
      <c r="BK52" s="711"/>
      <c r="BL52" s="711"/>
      <c r="BM52" s="711"/>
      <c r="BN52" s="711"/>
      <c r="BO52" s="711"/>
      <c r="BP52" s="711"/>
      <c r="BQ52" s="711"/>
      <c r="BR52" s="711"/>
      <c r="BS52" s="711"/>
      <c r="BT52" s="711"/>
      <c r="BU52" s="711"/>
      <c r="BV52" s="711"/>
      <c r="BW52" s="711"/>
      <c r="BX52" s="711"/>
      <c r="BY52" s="711"/>
      <c r="BZ52" s="711"/>
      <c r="CA52" s="711"/>
      <c r="CB52" s="711"/>
      <c r="CC52" s="711"/>
      <c r="CD52" s="711"/>
      <c r="CE52" s="711"/>
      <c r="CF52" s="711"/>
      <c r="CG52" s="711"/>
      <c r="CH52" s="711"/>
      <c r="CI52" s="711"/>
      <c r="CJ52" s="711"/>
      <c r="CK52" s="711"/>
      <c r="CO52" s="168"/>
      <c r="CP52" s="168"/>
      <c r="CQ52" s="168"/>
    </row>
    <row r="53" spans="3:95" ht="16.350000000000001" customHeight="1" x14ac:dyDescent="0.25">
      <c r="C53" s="533"/>
      <c r="D53" s="669"/>
      <c r="E53" s="669"/>
      <c r="F53" s="669"/>
      <c r="G53" s="669"/>
      <c r="H53" s="669"/>
      <c r="I53" s="669"/>
      <c r="J53" s="669"/>
      <c r="K53" s="669"/>
      <c r="L53" s="669"/>
      <c r="M53" s="669"/>
      <c r="N53" s="669"/>
      <c r="O53" s="669"/>
      <c r="P53" s="669"/>
      <c r="Q53" s="669"/>
      <c r="R53" s="669"/>
      <c r="S53" s="669"/>
      <c r="T53" s="669"/>
      <c r="U53" s="669"/>
      <c r="V53" s="669"/>
      <c r="W53" s="669"/>
      <c r="X53" s="669"/>
      <c r="Y53" s="669"/>
      <c r="Z53" s="669"/>
      <c r="AA53" s="669"/>
      <c r="AB53" s="669"/>
      <c r="AC53" s="669"/>
      <c r="AD53" s="669"/>
      <c r="AE53" s="669"/>
      <c r="AF53" s="669"/>
      <c r="AG53" s="669"/>
      <c r="AH53" s="669"/>
      <c r="AI53" s="669"/>
      <c r="AJ53" s="669"/>
      <c r="AK53" s="669"/>
      <c r="AL53" s="669"/>
      <c r="AM53" s="669"/>
      <c r="AN53" s="669"/>
      <c r="AO53" s="669"/>
      <c r="AP53" s="669"/>
      <c r="AQ53" s="669"/>
      <c r="AR53" s="669"/>
      <c r="AS53" s="669"/>
      <c r="AT53" s="669"/>
      <c r="AU53" s="669"/>
      <c r="AV53" s="669"/>
      <c r="AW53" s="669"/>
      <c r="AX53" s="671"/>
      <c r="AY53" s="143"/>
      <c r="BA53" s="711"/>
      <c r="BB53" s="711"/>
      <c r="BC53" s="711"/>
      <c r="BD53" s="711"/>
      <c r="BE53" s="711"/>
      <c r="BF53" s="711"/>
      <c r="BG53" s="711"/>
      <c r="BH53" s="711"/>
      <c r="BI53" s="711"/>
      <c r="BJ53" s="711"/>
      <c r="BK53" s="711"/>
      <c r="BL53" s="711"/>
      <c r="BM53" s="711"/>
      <c r="BN53" s="711"/>
      <c r="BO53" s="711"/>
      <c r="BP53" s="711"/>
      <c r="BQ53" s="711"/>
      <c r="BR53" s="711"/>
      <c r="BS53" s="711"/>
      <c r="BT53" s="711"/>
      <c r="BU53" s="711"/>
      <c r="BV53" s="711"/>
      <c r="BW53" s="711"/>
      <c r="BX53" s="711"/>
      <c r="BY53" s="711"/>
      <c r="BZ53" s="711"/>
      <c r="CA53" s="711"/>
      <c r="CB53" s="711"/>
      <c r="CC53" s="711"/>
      <c r="CD53" s="711"/>
      <c r="CE53" s="711"/>
      <c r="CF53" s="711"/>
      <c r="CG53" s="711"/>
      <c r="CH53" s="711"/>
      <c r="CI53" s="711"/>
      <c r="CJ53" s="711"/>
      <c r="CK53" s="711"/>
      <c r="CO53" s="168"/>
      <c r="CP53" s="168"/>
      <c r="CQ53" s="168"/>
    </row>
    <row r="54" spans="3:95" ht="16.350000000000001" customHeight="1" x14ac:dyDescent="0.25">
      <c r="C54" s="533"/>
      <c r="D54" s="669"/>
      <c r="E54" s="669"/>
      <c r="F54" s="669"/>
      <c r="G54" s="669"/>
      <c r="H54" s="669"/>
      <c r="I54" s="669"/>
      <c r="J54" s="669"/>
      <c r="K54" s="669"/>
      <c r="L54" s="669"/>
      <c r="M54" s="669"/>
      <c r="N54" s="669"/>
      <c r="O54" s="669"/>
      <c r="P54" s="669"/>
      <c r="Q54" s="669"/>
      <c r="R54" s="669"/>
      <c r="S54" s="669"/>
      <c r="T54" s="669"/>
      <c r="U54" s="669"/>
      <c r="V54" s="669"/>
      <c r="W54" s="669"/>
      <c r="X54" s="669"/>
      <c r="Y54" s="669"/>
      <c r="Z54" s="669"/>
      <c r="AA54" s="669"/>
      <c r="AB54" s="669"/>
      <c r="AC54" s="669"/>
      <c r="AD54" s="669"/>
      <c r="AE54" s="669"/>
      <c r="AF54" s="669"/>
      <c r="AG54" s="669"/>
      <c r="AH54" s="669"/>
      <c r="AI54" s="669"/>
      <c r="AJ54" s="669"/>
      <c r="AK54" s="669"/>
      <c r="AL54" s="669"/>
      <c r="AM54" s="669"/>
      <c r="AN54" s="669"/>
      <c r="AO54" s="669"/>
      <c r="AP54" s="669"/>
      <c r="AQ54" s="669"/>
      <c r="AR54" s="669"/>
      <c r="AS54" s="669"/>
      <c r="AT54" s="669"/>
      <c r="AU54" s="669"/>
      <c r="AV54" s="669"/>
      <c r="AW54" s="669"/>
      <c r="AX54" s="671"/>
      <c r="AY54" s="143"/>
      <c r="BA54" s="711"/>
      <c r="BB54" s="711"/>
      <c r="BC54" s="711"/>
      <c r="BD54" s="711"/>
      <c r="BE54" s="711"/>
      <c r="BF54" s="711"/>
      <c r="BG54" s="711"/>
      <c r="BH54" s="711"/>
      <c r="BI54" s="711"/>
      <c r="BJ54" s="711"/>
      <c r="BK54" s="711"/>
      <c r="BL54" s="711"/>
      <c r="BM54" s="711"/>
      <c r="BN54" s="711"/>
      <c r="BO54" s="711"/>
      <c r="BP54" s="711"/>
      <c r="BQ54" s="711"/>
      <c r="BR54" s="711"/>
      <c r="BS54" s="711"/>
      <c r="BT54" s="711"/>
      <c r="BU54" s="711"/>
      <c r="BV54" s="711"/>
      <c r="BW54" s="711"/>
      <c r="BX54" s="711"/>
      <c r="BY54" s="711"/>
      <c r="BZ54" s="711"/>
      <c r="CA54" s="711"/>
      <c r="CB54" s="711"/>
      <c r="CC54" s="711"/>
      <c r="CD54" s="711"/>
      <c r="CE54" s="711"/>
      <c r="CF54" s="711"/>
      <c r="CG54" s="711"/>
      <c r="CH54" s="711"/>
      <c r="CI54" s="711"/>
      <c r="CJ54" s="711"/>
      <c r="CK54" s="711"/>
      <c r="CO54" s="168"/>
      <c r="CP54" s="168"/>
      <c r="CQ54" s="168"/>
    </row>
    <row r="55" spans="3:95" ht="16.350000000000001" customHeight="1" x14ac:dyDescent="0.25">
      <c r="C55" s="533"/>
      <c r="D55" s="669"/>
      <c r="E55" s="669"/>
      <c r="F55" s="669"/>
      <c r="G55" s="669"/>
      <c r="H55" s="669"/>
      <c r="I55" s="669"/>
      <c r="J55" s="669"/>
      <c r="K55" s="669"/>
      <c r="L55" s="669"/>
      <c r="M55" s="669"/>
      <c r="N55" s="669"/>
      <c r="O55" s="669"/>
      <c r="P55" s="669"/>
      <c r="Q55" s="669"/>
      <c r="R55" s="669"/>
      <c r="S55" s="669"/>
      <c r="T55" s="669"/>
      <c r="U55" s="669"/>
      <c r="V55" s="669"/>
      <c r="W55" s="669"/>
      <c r="X55" s="669"/>
      <c r="Y55" s="669"/>
      <c r="Z55" s="669"/>
      <c r="AA55" s="669"/>
      <c r="AB55" s="669"/>
      <c r="AC55" s="669"/>
      <c r="AD55" s="669"/>
      <c r="AE55" s="669"/>
      <c r="AF55" s="669"/>
      <c r="AG55" s="669"/>
      <c r="AH55" s="669"/>
      <c r="AI55" s="669"/>
      <c r="AJ55" s="669"/>
      <c r="AK55" s="669"/>
      <c r="AL55" s="669"/>
      <c r="AM55" s="669"/>
      <c r="AN55" s="669"/>
      <c r="AO55" s="669"/>
      <c r="AP55" s="669"/>
      <c r="AQ55" s="669"/>
      <c r="AR55" s="669"/>
      <c r="AS55" s="669"/>
      <c r="AT55" s="669"/>
      <c r="AU55" s="669"/>
      <c r="AV55" s="669"/>
      <c r="AW55" s="669"/>
      <c r="AX55" s="671"/>
      <c r="AY55" s="143"/>
      <c r="BA55" s="711"/>
      <c r="BB55" s="711"/>
      <c r="BC55" s="711"/>
      <c r="BD55" s="711"/>
      <c r="BE55" s="711"/>
      <c r="BF55" s="711"/>
      <c r="BG55" s="711"/>
      <c r="BH55" s="711"/>
      <c r="BI55" s="711"/>
      <c r="BJ55" s="711"/>
      <c r="BK55" s="711"/>
      <c r="BL55" s="711"/>
      <c r="BM55" s="711"/>
      <c r="BN55" s="711"/>
      <c r="BO55" s="711"/>
      <c r="BP55" s="711"/>
      <c r="BQ55" s="711"/>
      <c r="BR55" s="711"/>
      <c r="BS55" s="711"/>
      <c r="BT55" s="711"/>
      <c r="BU55" s="711"/>
      <c r="BV55" s="711"/>
      <c r="BW55" s="711"/>
      <c r="BX55" s="711"/>
      <c r="BY55" s="711"/>
      <c r="BZ55" s="711"/>
      <c r="CA55" s="711"/>
      <c r="CB55" s="711"/>
      <c r="CC55" s="711"/>
      <c r="CD55" s="711"/>
      <c r="CE55" s="711"/>
      <c r="CF55" s="711"/>
      <c r="CG55" s="711"/>
      <c r="CH55" s="711"/>
      <c r="CI55" s="711"/>
      <c r="CJ55" s="711"/>
      <c r="CK55" s="711"/>
      <c r="CO55" s="168"/>
      <c r="CP55" s="168"/>
      <c r="CQ55" s="168"/>
    </row>
    <row r="56" spans="3:95" ht="16.350000000000001" customHeight="1" x14ac:dyDescent="0.25">
      <c r="C56" s="533"/>
      <c r="D56" s="669"/>
      <c r="E56" s="669"/>
      <c r="F56" s="669"/>
      <c r="G56" s="669"/>
      <c r="H56" s="669"/>
      <c r="I56" s="669"/>
      <c r="J56" s="669"/>
      <c r="K56" s="669"/>
      <c r="L56" s="669"/>
      <c r="M56" s="669"/>
      <c r="N56" s="669"/>
      <c r="O56" s="669"/>
      <c r="P56" s="669"/>
      <c r="Q56" s="669"/>
      <c r="R56" s="669"/>
      <c r="S56" s="669"/>
      <c r="T56" s="669"/>
      <c r="U56" s="669"/>
      <c r="V56" s="669"/>
      <c r="W56" s="669"/>
      <c r="X56" s="669"/>
      <c r="Y56" s="669"/>
      <c r="Z56" s="669"/>
      <c r="AA56" s="669"/>
      <c r="AB56" s="669"/>
      <c r="AC56" s="669"/>
      <c r="AD56" s="669"/>
      <c r="AE56" s="669"/>
      <c r="AF56" s="669"/>
      <c r="AG56" s="669"/>
      <c r="AH56" s="669"/>
      <c r="AI56" s="669"/>
      <c r="AJ56" s="669"/>
      <c r="AK56" s="669"/>
      <c r="AL56" s="669"/>
      <c r="AM56" s="669"/>
      <c r="AN56" s="669"/>
      <c r="AO56" s="669"/>
      <c r="AP56" s="669"/>
      <c r="AQ56" s="669"/>
      <c r="AR56" s="669"/>
      <c r="AS56" s="669"/>
      <c r="AT56" s="669"/>
      <c r="AU56" s="669"/>
      <c r="AV56" s="669"/>
      <c r="AW56" s="669"/>
      <c r="AX56" s="671"/>
      <c r="AY56" s="143"/>
      <c r="BA56" s="711"/>
      <c r="BB56" s="711"/>
      <c r="BC56" s="711"/>
      <c r="BD56" s="711"/>
      <c r="BE56" s="711"/>
      <c r="BF56" s="711"/>
      <c r="BG56" s="711"/>
      <c r="BH56" s="711"/>
      <c r="BI56" s="711"/>
      <c r="BJ56" s="711"/>
      <c r="BK56" s="711"/>
      <c r="BL56" s="711"/>
      <c r="BM56" s="711"/>
      <c r="BN56" s="711"/>
      <c r="BO56" s="711"/>
      <c r="BP56" s="711"/>
      <c r="BQ56" s="711"/>
      <c r="BR56" s="711"/>
      <c r="BS56" s="711"/>
      <c r="BT56" s="711"/>
      <c r="BU56" s="711"/>
      <c r="BV56" s="711"/>
      <c r="BW56" s="711"/>
      <c r="BX56" s="711"/>
      <c r="BY56" s="711"/>
      <c r="BZ56" s="711"/>
      <c r="CA56" s="711"/>
      <c r="CB56" s="711"/>
      <c r="CC56" s="711"/>
      <c r="CD56" s="711"/>
      <c r="CE56" s="711"/>
      <c r="CF56" s="711"/>
      <c r="CG56" s="711"/>
      <c r="CH56" s="711"/>
      <c r="CI56" s="711"/>
      <c r="CJ56" s="711"/>
      <c r="CK56" s="711"/>
      <c r="CO56" s="168"/>
      <c r="CP56" s="168"/>
      <c r="CQ56" s="168"/>
    </row>
    <row r="57" spans="3:95" ht="16.350000000000001" customHeight="1" x14ac:dyDescent="0.25">
      <c r="C57" s="533"/>
      <c r="D57" s="669"/>
      <c r="E57" s="669"/>
      <c r="F57" s="669"/>
      <c r="G57" s="669"/>
      <c r="H57" s="669"/>
      <c r="I57" s="669"/>
      <c r="J57" s="669"/>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669"/>
      <c r="AH57" s="669"/>
      <c r="AI57" s="669"/>
      <c r="AJ57" s="669"/>
      <c r="AK57" s="669"/>
      <c r="AL57" s="669"/>
      <c r="AM57" s="669"/>
      <c r="AN57" s="669"/>
      <c r="AO57" s="669"/>
      <c r="AP57" s="669"/>
      <c r="AQ57" s="669"/>
      <c r="AR57" s="669"/>
      <c r="AS57" s="669"/>
      <c r="AT57" s="669"/>
      <c r="AU57" s="669"/>
      <c r="AV57" s="669"/>
      <c r="AW57" s="669"/>
      <c r="AX57" s="671"/>
      <c r="AY57" s="143"/>
      <c r="BA57" s="711"/>
      <c r="BB57" s="711"/>
      <c r="BC57" s="711"/>
      <c r="BD57" s="711"/>
      <c r="BE57" s="711"/>
      <c r="BF57" s="711"/>
      <c r="BG57" s="711"/>
      <c r="BH57" s="711"/>
      <c r="BI57" s="711"/>
      <c r="BJ57" s="711"/>
      <c r="BK57" s="711"/>
      <c r="BL57" s="711"/>
      <c r="BM57" s="711"/>
      <c r="BN57" s="711"/>
      <c r="BO57" s="711"/>
      <c r="BP57" s="711"/>
      <c r="BQ57" s="711"/>
      <c r="BR57" s="711"/>
      <c r="BS57" s="711"/>
      <c r="BT57" s="711"/>
      <c r="BU57" s="711"/>
      <c r="BV57" s="711"/>
      <c r="BW57" s="711"/>
      <c r="BX57" s="711"/>
      <c r="BY57" s="711"/>
      <c r="BZ57" s="711"/>
      <c r="CA57" s="711"/>
      <c r="CB57" s="711"/>
      <c r="CC57" s="711"/>
      <c r="CD57" s="711"/>
      <c r="CE57" s="711"/>
      <c r="CF57" s="711"/>
      <c r="CG57" s="711"/>
      <c r="CH57" s="711"/>
      <c r="CI57" s="711"/>
      <c r="CJ57" s="711"/>
      <c r="CK57" s="711"/>
      <c r="CO57" s="168"/>
      <c r="CP57" s="168"/>
      <c r="CQ57" s="168"/>
    </row>
    <row r="58" spans="3:95" ht="16.350000000000001" customHeight="1" x14ac:dyDescent="0.25">
      <c r="C58" s="533"/>
      <c r="D58" s="669"/>
      <c r="E58" s="669"/>
      <c r="F58" s="669"/>
      <c r="G58" s="669"/>
      <c r="H58" s="669"/>
      <c r="I58" s="669"/>
      <c r="J58" s="669"/>
      <c r="K58" s="669"/>
      <c r="L58" s="669"/>
      <c r="M58" s="669"/>
      <c r="N58" s="669"/>
      <c r="O58" s="669"/>
      <c r="P58" s="669"/>
      <c r="Q58" s="669"/>
      <c r="R58" s="669"/>
      <c r="S58" s="669"/>
      <c r="T58" s="669"/>
      <c r="U58" s="669"/>
      <c r="V58" s="669"/>
      <c r="W58" s="669"/>
      <c r="X58" s="669"/>
      <c r="Y58" s="669"/>
      <c r="Z58" s="669"/>
      <c r="AA58" s="669"/>
      <c r="AB58" s="669"/>
      <c r="AC58" s="669"/>
      <c r="AD58" s="669"/>
      <c r="AE58" s="669"/>
      <c r="AF58" s="669"/>
      <c r="AG58" s="669"/>
      <c r="AH58" s="669"/>
      <c r="AI58" s="669"/>
      <c r="AJ58" s="669"/>
      <c r="AK58" s="669"/>
      <c r="AL58" s="669"/>
      <c r="AM58" s="669"/>
      <c r="AN58" s="669"/>
      <c r="AO58" s="669"/>
      <c r="AP58" s="669"/>
      <c r="AQ58" s="669"/>
      <c r="AR58" s="669"/>
      <c r="AS58" s="669"/>
      <c r="AT58" s="669"/>
      <c r="AU58" s="669"/>
      <c r="AV58" s="669"/>
      <c r="AW58" s="669"/>
      <c r="AX58" s="671"/>
      <c r="AY58" s="143"/>
      <c r="BA58" s="711"/>
      <c r="BB58" s="711"/>
      <c r="BC58" s="711"/>
      <c r="BD58" s="711"/>
      <c r="BE58" s="711"/>
      <c r="BF58" s="711"/>
      <c r="BG58" s="711"/>
      <c r="BH58" s="711"/>
      <c r="BI58" s="711"/>
      <c r="BJ58" s="711"/>
      <c r="BK58" s="711"/>
      <c r="BL58" s="711"/>
      <c r="BM58" s="711"/>
      <c r="BN58" s="711"/>
      <c r="BO58" s="711"/>
      <c r="BP58" s="711"/>
      <c r="BQ58" s="711"/>
      <c r="BR58" s="711"/>
      <c r="BS58" s="711"/>
      <c r="BT58" s="711"/>
      <c r="BU58" s="711"/>
      <c r="BV58" s="711"/>
      <c r="BW58" s="711"/>
      <c r="BX58" s="711"/>
      <c r="BY58" s="711"/>
      <c r="BZ58" s="711"/>
      <c r="CA58" s="711"/>
      <c r="CB58" s="711"/>
      <c r="CC58" s="711"/>
      <c r="CD58" s="711"/>
      <c r="CE58" s="711"/>
      <c r="CF58" s="711"/>
      <c r="CG58" s="711"/>
      <c r="CH58" s="711"/>
      <c r="CI58" s="711"/>
      <c r="CJ58" s="711"/>
      <c r="CK58" s="711"/>
      <c r="CO58" s="168"/>
      <c r="CP58" s="168"/>
      <c r="CQ58" s="168"/>
    </row>
    <row r="59" spans="3:95" ht="16.350000000000001" customHeight="1" thickBot="1" x14ac:dyDescent="0.3">
      <c r="C59" s="534"/>
      <c r="D59" s="713"/>
      <c r="E59" s="713"/>
      <c r="F59" s="713"/>
      <c r="G59" s="713"/>
      <c r="H59" s="713"/>
      <c r="I59" s="713"/>
      <c r="J59" s="713"/>
      <c r="K59" s="713"/>
      <c r="L59" s="713"/>
      <c r="M59" s="713"/>
      <c r="N59" s="713"/>
      <c r="O59" s="713"/>
      <c r="P59" s="713"/>
      <c r="Q59" s="713"/>
      <c r="R59" s="713"/>
      <c r="S59" s="713"/>
      <c r="T59" s="713"/>
      <c r="U59" s="713"/>
      <c r="V59" s="713"/>
      <c r="W59" s="713"/>
      <c r="X59" s="713"/>
      <c r="Y59" s="713"/>
      <c r="Z59" s="713"/>
      <c r="AA59" s="713"/>
      <c r="AB59" s="713"/>
      <c r="AC59" s="713"/>
      <c r="AD59" s="713"/>
      <c r="AE59" s="713"/>
      <c r="AF59" s="713"/>
      <c r="AG59" s="713"/>
      <c r="AH59" s="713"/>
      <c r="AI59" s="713"/>
      <c r="AJ59" s="713"/>
      <c r="AK59" s="713"/>
      <c r="AL59" s="713"/>
      <c r="AM59" s="713"/>
      <c r="AN59" s="713"/>
      <c r="AO59" s="713"/>
      <c r="AP59" s="713"/>
      <c r="AQ59" s="713"/>
      <c r="AR59" s="713"/>
      <c r="AS59" s="713"/>
      <c r="AT59" s="713"/>
      <c r="AU59" s="713"/>
      <c r="AV59" s="713"/>
      <c r="AW59" s="713"/>
      <c r="AX59" s="714"/>
      <c r="AY59" s="143"/>
      <c r="BA59" s="712"/>
      <c r="BB59" s="712"/>
      <c r="BC59" s="712"/>
      <c r="BD59" s="712"/>
      <c r="BE59" s="712"/>
      <c r="BF59" s="712"/>
      <c r="BG59" s="712"/>
      <c r="BH59" s="712"/>
      <c r="BI59" s="712"/>
      <c r="BJ59" s="712"/>
      <c r="BK59" s="712"/>
      <c r="BL59" s="712"/>
      <c r="BM59" s="712"/>
      <c r="BN59" s="712"/>
      <c r="BO59" s="712"/>
      <c r="BP59" s="712"/>
      <c r="BQ59" s="712"/>
      <c r="BR59" s="712"/>
      <c r="BS59" s="712"/>
      <c r="BT59" s="712"/>
      <c r="BU59" s="712"/>
      <c r="BV59" s="712"/>
      <c r="BW59" s="712"/>
      <c r="BX59" s="712"/>
      <c r="BY59" s="712"/>
      <c r="BZ59" s="712"/>
      <c r="CA59" s="712"/>
      <c r="CB59" s="712"/>
      <c r="CC59" s="712"/>
      <c r="CD59" s="712"/>
      <c r="CE59" s="712"/>
      <c r="CF59" s="712"/>
      <c r="CG59" s="712"/>
      <c r="CH59" s="712"/>
      <c r="CI59" s="712"/>
      <c r="CJ59" s="712"/>
      <c r="CK59" s="712"/>
      <c r="CO59" s="168"/>
      <c r="CP59" s="168"/>
      <c r="CQ59" s="168"/>
    </row>
    <row r="60" spans="3:95" x14ac:dyDescent="0.25">
      <c r="AY60" s="142"/>
    </row>
  </sheetData>
  <sheetProtection sheet="1"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 right="0" top="0" bottom="0" header="0" footer="0"/>
      <printOptions horizontalCentered="1"/>
      <pageSetup paperSize="9" scale="90" firstPageNumber="0" orientation="landscape" horizontalDpi="300" verticalDpi="300"/>
      <headerFooter alignWithMargins="0">
        <oddFooter>&amp;C&amp;8UNSD/UNEP Questionnaire 2008 on Environment Statistics - Waste Section - p.&amp;P</oddFooter>
      </headerFooter>
    </customSheetView>
  </customSheetViews>
  <mergeCells count="47">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M3:AB3"/>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1:CK51"/>
    <mergeCell ref="BA52:CK52"/>
    <mergeCell ref="BA53:CK53"/>
    <mergeCell ref="BA54:CK54"/>
    <mergeCell ref="BA59:CK59"/>
    <mergeCell ref="BA55:CK55"/>
    <mergeCell ref="BA56:CK56"/>
    <mergeCell ref="BA57:CK57"/>
    <mergeCell ref="BA58:CK58"/>
  </mergeCells>
  <phoneticPr fontId="18" type="noConversion"/>
  <conditionalFormatting sqref="BE9:CS26">
    <cfRule type="containsText" dxfId="26" priority="2" stopIfTrue="1" operator="containsText" text="&gt;">
      <formula>NOT(ISERROR(SEARCH("&gt;",BE9)))</formula>
    </cfRule>
  </conditionalFormatting>
  <conditionalFormatting sqref="BC32:CS41">
    <cfRule type="containsText" dxfId="25" priority="1" stopIfTrue="1" operator="containsText" text="&gt;">
      <formula>NOT(ISERROR(SEARCH("&gt;",BC32)))</formula>
    </cfRule>
  </conditionalFormatting>
  <printOptions horizontalCentered="1"/>
  <pageMargins left="0.74791666666666701" right="0.85" top="0.98402777777777795" bottom="0.98402777777777795" header="0.51180555555555596" footer="0.51180555555555596"/>
  <pageSetup paperSize="17" scale="86" firstPageNumber="14" fitToHeight="0" orientation="landscape"/>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CT48"/>
  <sheetViews>
    <sheetView showGridLines="0" topLeftCell="C1" zoomScaleNormal="100" zoomScalePageLayoutView="70" workbookViewId="0">
      <selection activeCell="D3" sqref="D3"/>
    </sheetView>
  </sheetViews>
  <sheetFormatPr defaultColWidth="8.6640625" defaultRowHeight="13.2" x14ac:dyDescent="0.25"/>
  <cols>
    <col min="1" max="1" width="3.109375" style="182" hidden="1" customWidth="1"/>
    <col min="2" max="2" width="6.109375" style="264" hidden="1" customWidth="1"/>
    <col min="3" max="3" width="8.44140625" customWidth="1"/>
    <col min="4" max="4" width="26.5546875" customWidth="1"/>
    <col min="5" max="5" width="4.5546875" customWidth="1"/>
    <col min="6" max="6" width="6.5546875" customWidth="1"/>
    <col min="7" max="7" width="1.44140625" style="103" customWidth="1"/>
    <col min="8" max="8" width="6.5546875" style="86" customWidth="1"/>
    <col min="9" max="9" width="1.44140625" style="103" customWidth="1"/>
    <col min="10" max="10" width="6.5546875" style="86" customWidth="1"/>
    <col min="11" max="11" width="1.44140625" style="103" customWidth="1"/>
    <col min="12" max="12" width="6.5546875" style="86" customWidth="1"/>
    <col min="13" max="13" width="1.44140625" style="103" customWidth="1"/>
    <col min="14" max="14" width="6.5546875" style="86" customWidth="1"/>
    <col min="15" max="15" width="1.44140625" style="103" customWidth="1"/>
    <col min="16" max="16" width="6.5546875" style="86" customWidth="1"/>
    <col min="17" max="17" width="1.44140625" style="103" customWidth="1"/>
    <col min="18" max="18" width="6.5546875" style="86" customWidth="1"/>
    <col min="19" max="19" width="1.44140625" style="103" customWidth="1"/>
    <col min="20" max="20" width="6.5546875" style="86" customWidth="1"/>
    <col min="21" max="21" width="1.44140625" style="103" customWidth="1"/>
    <col min="22" max="22" width="6.5546875" style="86" customWidth="1"/>
    <col min="23" max="23" width="2.44140625" style="103" customWidth="1"/>
    <col min="24" max="24" width="6.5546875" style="86" customWidth="1"/>
    <col min="25" max="25" width="1.44140625" style="103" customWidth="1"/>
    <col min="26" max="26" width="6.5546875" style="86" customWidth="1"/>
    <col min="27" max="27" width="1.44140625" style="396" customWidth="1"/>
    <col min="28" max="28" width="6.5546875" style="86" customWidth="1"/>
    <col min="29" max="29" width="1.44140625" style="396" customWidth="1"/>
    <col min="30" max="30" width="6.5546875" style="86" customWidth="1"/>
    <col min="31" max="31" width="1.44140625" style="396" customWidth="1"/>
    <col min="32" max="32" width="6.5546875" style="86" customWidth="1"/>
    <col min="33" max="33" width="1.44140625" style="396" customWidth="1"/>
    <col min="34" max="34" width="6.5546875" style="86" customWidth="1"/>
    <col min="35" max="35" width="1.44140625" style="396" customWidth="1"/>
    <col min="36" max="36" width="6.5546875" style="103" customWidth="1"/>
    <col min="37" max="37" width="1.44140625" style="396" customWidth="1"/>
    <col min="38" max="38" width="6.5546875" style="103" customWidth="1"/>
    <col min="39" max="39" width="1.44140625" style="396" customWidth="1"/>
    <col min="40" max="40" width="6.5546875" style="86" customWidth="1"/>
    <col min="41" max="41" width="1.44140625" style="396" customWidth="1"/>
    <col min="42" max="42" width="6.5546875" style="86" customWidth="1"/>
    <col min="43" max="43" width="1.44140625" style="396" customWidth="1"/>
    <col min="44" max="44" width="6.5546875" style="103" customWidth="1"/>
    <col min="45" max="45" width="1.44140625" style="396" customWidth="1"/>
    <col min="46" max="46" width="6.5546875" style="103" customWidth="1"/>
    <col min="47" max="47" width="1.44140625" style="396" customWidth="1"/>
    <col min="48" max="48" width="6.5546875" style="103" customWidth="1"/>
    <col min="49" max="49" width="1.44140625" style="396" customWidth="1"/>
    <col min="50" max="50" width="3.44140625" style="86" customWidth="1"/>
    <col min="51" max="51" width="6.44140625" style="168" customWidth="1"/>
    <col min="52" max="52" width="29.44140625" style="168" customWidth="1"/>
    <col min="53" max="54" width="5.5546875" style="168" customWidth="1"/>
    <col min="55" max="55" width="1.44140625" style="242" customWidth="1"/>
    <col min="56" max="56" width="5.5546875" style="198" customWidth="1"/>
    <col min="57" max="57" width="1.44140625" style="242" customWidth="1"/>
    <col min="58" max="58" width="5.5546875" style="198" customWidth="1"/>
    <col min="59" max="59" width="1.44140625" style="242" customWidth="1"/>
    <col min="60" max="60" width="5.5546875" style="198" customWidth="1"/>
    <col min="61" max="61" width="1.44140625" style="242" customWidth="1"/>
    <col min="62" max="62" width="5.5546875" style="198" customWidth="1"/>
    <col min="63" max="63" width="1.44140625" style="242" customWidth="1"/>
    <col min="64" max="64" width="5.5546875" style="198" customWidth="1"/>
    <col min="65" max="65" width="1.44140625" style="242" customWidth="1"/>
    <col min="66" max="66" width="5.5546875" style="198" customWidth="1"/>
    <col min="67" max="67" width="1.44140625" style="242" customWidth="1"/>
    <col min="68" max="68" width="5.5546875" style="198" customWidth="1"/>
    <col min="69" max="69" width="1.44140625" style="242" customWidth="1"/>
    <col min="70" max="70" width="5.5546875" style="198" customWidth="1"/>
    <col min="71" max="71" width="1.44140625" style="242" customWidth="1"/>
    <col min="72" max="72" width="5.5546875" style="198" customWidth="1"/>
    <col min="73" max="73" width="1.44140625" style="242" customWidth="1"/>
    <col min="74" max="74" width="5.5546875" style="198" customWidth="1"/>
    <col min="75" max="75" width="1.44140625" style="242" customWidth="1"/>
    <col min="76" max="76" width="5.5546875" style="198" customWidth="1"/>
    <col min="77" max="77" width="1.44140625" style="242" customWidth="1"/>
    <col min="78" max="78" width="5.5546875" style="198" customWidth="1"/>
    <col min="79" max="79" width="1.44140625" style="242" customWidth="1"/>
    <col min="80" max="80" width="5.5546875" style="198" customWidth="1"/>
    <col min="81" max="81" width="1.44140625" style="242" customWidth="1"/>
    <col min="82" max="82" width="5.5546875" style="198" customWidth="1"/>
    <col min="83" max="83" width="1.44140625" style="242" customWidth="1"/>
    <col min="84" max="84" width="5.5546875" style="198" customWidth="1"/>
    <col min="85" max="85" width="1.44140625" style="242" customWidth="1"/>
    <col min="86" max="86" width="5.5546875" style="198" customWidth="1"/>
    <col min="87" max="87" width="1.44140625" style="242" customWidth="1"/>
    <col min="88" max="88" width="5.5546875" style="168" customWidth="1"/>
    <col min="89" max="89" width="1.44140625" style="168" customWidth="1"/>
    <col min="90" max="90" width="5.5546875" style="168" customWidth="1"/>
    <col min="91" max="91" width="1.44140625" style="168" customWidth="1"/>
    <col min="92" max="92" width="5.5546875" style="198" customWidth="1"/>
    <col min="93" max="93" width="1.44140625" style="242" customWidth="1"/>
    <col min="94" max="94" width="5.5546875" style="168" customWidth="1"/>
    <col min="95" max="95" width="1.44140625" style="168" customWidth="1"/>
    <col min="96" max="96" width="5.5546875" style="198" customWidth="1"/>
    <col min="97" max="97" width="1.44140625" style="242" customWidth="1"/>
  </cols>
  <sheetData>
    <row r="1" spans="1:98" ht="15" customHeight="1" x14ac:dyDescent="0.3">
      <c r="B1" s="264">
        <v>0</v>
      </c>
      <c r="C1" s="686" t="s">
        <v>3</v>
      </c>
      <c r="D1" s="686"/>
      <c r="E1" s="686"/>
      <c r="F1" s="34"/>
      <c r="G1" s="101"/>
      <c r="H1" s="81"/>
      <c r="I1" s="101"/>
      <c r="J1" s="81"/>
      <c r="K1" s="101"/>
      <c r="L1" s="81"/>
      <c r="M1" s="101"/>
      <c r="N1" s="81"/>
      <c r="O1" s="101"/>
      <c r="P1" s="81"/>
      <c r="Q1" s="101"/>
      <c r="R1" s="81"/>
      <c r="S1" s="101"/>
      <c r="T1" s="81"/>
      <c r="U1" s="101"/>
      <c r="V1" s="81"/>
      <c r="W1" s="101"/>
      <c r="X1" s="81"/>
      <c r="Y1" s="101"/>
      <c r="Z1" s="81"/>
      <c r="AA1" s="394"/>
      <c r="AB1" s="81"/>
      <c r="AC1" s="394"/>
      <c r="AD1" s="81"/>
      <c r="AE1" s="394"/>
      <c r="AF1" s="81"/>
      <c r="AG1" s="394"/>
      <c r="AH1" s="81"/>
      <c r="AI1" s="394"/>
      <c r="AJ1" s="101"/>
      <c r="AK1" s="394"/>
      <c r="AL1" s="101"/>
      <c r="AM1" s="394"/>
      <c r="AN1" s="81"/>
      <c r="AO1" s="401"/>
      <c r="AP1" s="81"/>
      <c r="AQ1" s="401"/>
      <c r="AR1" s="106"/>
      <c r="AS1" s="401"/>
      <c r="AT1" s="106"/>
      <c r="AU1" s="401"/>
      <c r="AV1" s="106"/>
      <c r="AW1" s="401"/>
      <c r="AY1" s="269" t="s">
        <v>200</v>
      </c>
      <c r="AZ1" s="240"/>
      <c r="BA1" s="169"/>
      <c r="BB1" s="169"/>
      <c r="BC1" s="241"/>
      <c r="BD1" s="197"/>
      <c r="BE1" s="241"/>
      <c r="BF1" s="197"/>
      <c r="BG1" s="241"/>
      <c r="BH1" s="197"/>
      <c r="BI1" s="241"/>
      <c r="BJ1" s="197"/>
      <c r="BK1" s="241"/>
      <c r="BL1" s="197"/>
      <c r="BM1" s="241"/>
      <c r="BN1" s="197"/>
      <c r="BO1" s="241"/>
      <c r="BP1" s="197"/>
      <c r="BQ1" s="241"/>
      <c r="BR1" s="197"/>
      <c r="BS1" s="241"/>
      <c r="BT1" s="197"/>
      <c r="BU1" s="241"/>
      <c r="BV1" s="197"/>
      <c r="BW1" s="241"/>
      <c r="BX1" s="197"/>
      <c r="BY1" s="241"/>
      <c r="BZ1" s="197"/>
      <c r="CA1" s="241"/>
      <c r="CB1" s="197"/>
      <c r="CC1" s="241"/>
      <c r="CD1" s="197"/>
      <c r="CE1" s="241"/>
      <c r="CF1" s="197"/>
      <c r="CH1" s="197"/>
      <c r="CN1" s="197"/>
      <c r="CR1" s="197"/>
    </row>
    <row r="2" spans="1:98" x14ac:dyDescent="0.25">
      <c r="C2" s="35"/>
      <c r="D2" s="35"/>
      <c r="E2" s="35"/>
      <c r="F2" s="35"/>
      <c r="G2" s="102"/>
      <c r="H2" s="82"/>
      <c r="I2" s="102"/>
      <c r="J2" s="82"/>
      <c r="K2" s="102"/>
      <c r="L2" s="82"/>
      <c r="M2" s="102"/>
      <c r="N2" s="82"/>
      <c r="O2" s="102"/>
      <c r="P2" s="82"/>
      <c r="Q2" s="102"/>
      <c r="R2" s="82"/>
      <c r="S2" s="102"/>
      <c r="T2" s="82"/>
      <c r="U2" s="102"/>
      <c r="V2" s="82"/>
      <c r="W2" s="102"/>
      <c r="X2" s="82"/>
      <c r="Y2" s="102"/>
      <c r="Z2" s="82"/>
      <c r="AA2" s="395"/>
      <c r="AB2" s="82"/>
      <c r="AC2" s="395"/>
      <c r="AD2" s="82"/>
      <c r="AE2" s="395"/>
      <c r="AF2" s="82"/>
      <c r="AG2" s="395"/>
      <c r="AH2" s="82"/>
      <c r="AI2" s="395"/>
      <c r="AJ2" s="102"/>
      <c r="AK2" s="395"/>
      <c r="AL2" s="102"/>
      <c r="AM2" s="395"/>
      <c r="AN2" s="82"/>
      <c r="AO2" s="395"/>
      <c r="AP2" s="82"/>
      <c r="AQ2" s="395"/>
      <c r="AR2" s="102"/>
      <c r="AS2" s="395"/>
      <c r="AT2" s="102"/>
      <c r="AU2" s="395"/>
      <c r="AV2" s="102"/>
      <c r="AW2" s="395"/>
      <c r="AY2" s="182"/>
      <c r="AZ2" s="182"/>
      <c r="BA2" s="182"/>
      <c r="BB2" s="182"/>
      <c r="BC2" s="243"/>
      <c r="BD2" s="200"/>
      <c r="BE2" s="243"/>
      <c r="BF2" s="200"/>
      <c r="BG2" s="243"/>
      <c r="BH2" s="200"/>
      <c r="BI2" s="243"/>
      <c r="BJ2" s="200"/>
      <c r="BK2" s="243"/>
      <c r="BL2" s="200"/>
      <c r="BM2" s="243"/>
      <c r="BN2" s="200"/>
      <c r="BO2" s="243"/>
      <c r="BP2" s="200"/>
      <c r="BQ2" s="243"/>
      <c r="BR2" s="200"/>
      <c r="BS2" s="243"/>
      <c r="BT2" s="200"/>
      <c r="BU2" s="243"/>
      <c r="BV2" s="200"/>
      <c r="BW2" s="243"/>
      <c r="BX2" s="200"/>
      <c r="BY2" s="243"/>
      <c r="BZ2" s="200"/>
      <c r="CA2" s="243"/>
      <c r="CB2" s="200"/>
      <c r="CC2" s="243"/>
      <c r="CD2" s="200"/>
      <c r="CE2" s="243"/>
      <c r="CF2" s="200"/>
      <c r="CG2" s="243"/>
      <c r="CH2" s="200"/>
      <c r="CI2" s="243"/>
      <c r="CN2" s="200"/>
      <c r="CO2" s="243"/>
      <c r="CR2" s="200"/>
      <c r="CS2" s="243"/>
    </row>
    <row r="3" spans="1:98" s="2" customFormat="1" ht="17.25" customHeight="1" x14ac:dyDescent="0.25">
      <c r="A3" s="264"/>
      <c r="B3" s="264">
        <v>438</v>
      </c>
      <c r="C3" s="144" t="s">
        <v>202</v>
      </c>
      <c r="D3" s="352" t="s">
        <v>203</v>
      </c>
      <c r="E3" s="621"/>
      <c r="F3" s="45"/>
      <c r="G3" s="144" t="s">
        <v>204</v>
      </c>
      <c r="H3" s="145"/>
      <c r="I3" s="146"/>
      <c r="J3" s="145"/>
      <c r="K3" s="147"/>
      <c r="L3" s="145"/>
      <c r="M3" s="673" t="s">
        <v>205</v>
      </c>
      <c r="N3" s="673"/>
      <c r="O3" s="673"/>
      <c r="P3" s="673"/>
      <c r="Q3" s="673"/>
      <c r="R3" s="673"/>
      <c r="S3" s="673"/>
      <c r="T3" s="673"/>
      <c r="U3" s="673"/>
      <c r="V3" s="673"/>
      <c r="W3" s="673"/>
      <c r="X3" s="673"/>
      <c r="Y3" s="673"/>
      <c r="Z3" s="673"/>
      <c r="AA3" s="673"/>
      <c r="AB3" s="673"/>
      <c r="AX3" s="3"/>
      <c r="AY3" s="338" t="s">
        <v>201</v>
      </c>
      <c r="AZ3" s="183"/>
      <c r="BA3" s="184"/>
      <c r="BB3" s="185"/>
      <c r="BC3" s="185"/>
      <c r="BD3" s="185"/>
      <c r="BE3" s="185"/>
      <c r="BF3" s="185"/>
      <c r="BG3" s="170"/>
      <c r="BH3" s="170"/>
      <c r="BI3" s="170"/>
      <c r="BJ3" s="170"/>
      <c r="BK3" s="170"/>
      <c r="BL3" s="170"/>
      <c r="BM3" s="184"/>
      <c r="BN3" s="170"/>
      <c r="BO3" s="170"/>
      <c r="BP3" s="170"/>
      <c r="BQ3" s="170"/>
      <c r="BR3" s="170"/>
      <c r="BS3" s="184"/>
      <c r="BT3" s="185"/>
      <c r="BU3" s="185"/>
      <c r="BV3" s="185"/>
      <c r="BW3" s="185"/>
      <c r="BX3" s="185"/>
      <c r="BY3" s="185"/>
      <c r="BZ3" s="184"/>
      <c r="CA3" s="184"/>
      <c r="CB3" s="184"/>
      <c r="CC3" s="185"/>
      <c r="CD3" s="185"/>
      <c r="CE3" s="185"/>
      <c r="CF3" s="185"/>
      <c r="CG3" s="185"/>
      <c r="CH3" s="185"/>
      <c r="CI3" s="185"/>
      <c r="CJ3" s="185"/>
      <c r="CK3" s="183"/>
      <c r="CL3" s="183"/>
      <c r="CM3" s="183"/>
      <c r="CN3" s="185"/>
      <c r="CO3" s="185"/>
      <c r="CP3" s="185"/>
      <c r="CQ3" s="183"/>
      <c r="CR3" s="185"/>
      <c r="CS3" s="185"/>
    </row>
    <row r="4" spans="1:98" s="2" customFormat="1" ht="3.75" customHeight="1" x14ac:dyDescent="0.25">
      <c r="A4" s="264"/>
      <c r="B4" s="264"/>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354"/>
      <c r="AS4" s="354"/>
      <c r="AT4" s="354"/>
      <c r="AU4" s="354"/>
      <c r="AV4" s="354"/>
      <c r="AW4" s="354"/>
      <c r="AX4" s="3"/>
      <c r="AY4" s="340"/>
      <c r="AZ4" s="183"/>
      <c r="BA4" s="183"/>
      <c r="BB4" s="183"/>
      <c r="BC4" s="183"/>
      <c r="BD4" s="183"/>
      <c r="BE4" s="183"/>
      <c r="BF4" s="201"/>
      <c r="BG4" s="202"/>
      <c r="BH4" s="201"/>
      <c r="BI4" s="202"/>
      <c r="BJ4" s="201"/>
      <c r="BK4" s="202"/>
      <c r="BL4" s="201"/>
      <c r="BM4" s="202"/>
      <c r="BN4" s="201"/>
      <c r="BO4" s="202"/>
      <c r="BP4" s="201"/>
      <c r="BQ4" s="202"/>
      <c r="BR4" s="201"/>
      <c r="BS4" s="202"/>
      <c r="BT4" s="201"/>
      <c r="BU4" s="202"/>
      <c r="BV4" s="201"/>
      <c r="BW4" s="202"/>
      <c r="BX4" s="203"/>
      <c r="BY4" s="204"/>
      <c r="BZ4" s="203"/>
      <c r="CA4" s="204"/>
      <c r="CB4" s="715"/>
      <c r="CC4" s="715"/>
      <c r="CD4" s="203"/>
      <c r="CE4" s="204"/>
      <c r="CF4" s="203"/>
      <c r="CG4" s="204"/>
      <c r="CH4" s="203"/>
      <c r="CI4" s="204"/>
      <c r="CJ4" s="183"/>
      <c r="CK4" s="183"/>
      <c r="CL4" s="183"/>
      <c r="CM4" s="183"/>
      <c r="CN4" s="203"/>
      <c r="CO4" s="204"/>
      <c r="CP4" s="183"/>
      <c r="CQ4" s="183"/>
      <c r="CR4" s="203"/>
      <c r="CS4" s="204"/>
    </row>
    <row r="5" spans="1:98" ht="2.25" customHeight="1" x14ac:dyDescent="0.25">
      <c r="C5" s="13"/>
      <c r="D5" s="13"/>
      <c r="E5" s="13"/>
      <c r="F5" s="13"/>
      <c r="H5" s="83"/>
      <c r="J5" s="83"/>
      <c r="L5" s="83"/>
      <c r="N5" s="83"/>
      <c r="P5" s="83"/>
      <c r="R5" s="83"/>
      <c r="T5" s="83"/>
      <c r="V5" s="83"/>
      <c r="X5" s="83"/>
      <c r="Z5" s="83"/>
      <c r="AB5" s="83"/>
      <c r="AD5" s="83"/>
      <c r="AF5" s="83"/>
      <c r="AH5" s="83"/>
      <c r="AN5" s="83"/>
      <c r="AP5" s="83"/>
      <c r="AX5" s="83"/>
      <c r="AY5" s="343"/>
      <c r="AZ5" s="171"/>
      <c r="BA5" s="171"/>
      <c r="BB5" s="171"/>
      <c r="BD5" s="206"/>
      <c r="BF5" s="206"/>
      <c r="BH5" s="206"/>
      <c r="BJ5" s="206"/>
      <c r="BL5" s="206"/>
      <c r="BN5" s="206"/>
      <c r="BP5" s="206"/>
      <c r="BR5" s="206"/>
      <c r="BT5" s="206"/>
      <c r="BV5" s="206"/>
      <c r="BX5" s="206"/>
      <c r="BZ5" s="206"/>
      <c r="CB5" s="206"/>
      <c r="CD5" s="206"/>
      <c r="CF5" s="206"/>
      <c r="CH5" s="206"/>
      <c r="CJ5" s="183"/>
      <c r="CK5" s="183"/>
      <c r="CL5" s="183"/>
      <c r="CM5" s="183"/>
      <c r="CN5" s="206"/>
      <c r="CP5" s="183"/>
      <c r="CQ5" s="183"/>
      <c r="CR5" s="206"/>
      <c r="CT5" s="2"/>
    </row>
    <row r="6" spans="1:98" ht="18.75" customHeight="1" x14ac:dyDescent="0.3">
      <c r="B6" s="264">
        <v>164</v>
      </c>
      <c r="C6" s="49" t="s">
        <v>308</v>
      </c>
      <c r="D6" s="49"/>
      <c r="E6" s="49"/>
      <c r="F6" s="49"/>
      <c r="G6" s="104"/>
      <c r="H6" s="91"/>
      <c r="I6" s="104"/>
      <c r="J6" s="91"/>
      <c r="K6" s="104"/>
      <c r="L6" s="91"/>
      <c r="M6" s="104"/>
      <c r="N6" s="91"/>
      <c r="O6" s="104"/>
      <c r="P6" s="91"/>
      <c r="Q6" s="104"/>
      <c r="R6" s="91"/>
      <c r="S6" s="104"/>
      <c r="T6" s="91"/>
      <c r="U6" s="104"/>
      <c r="V6" s="91"/>
      <c r="W6" s="104"/>
      <c r="X6" s="91"/>
      <c r="Y6" s="104"/>
      <c r="Z6" s="91"/>
      <c r="AA6" s="397"/>
      <c r="AB6" s="91"/>
      <c r="AC6" s="397"/>
      <c r="AD6" s="91"/>
      <c r="AE6" s="397"/>
      <c r="AF6" s="91"/>
      <c r="AG6" s="397"/>
      <c r="AH6" s="91"/>
      <c r="AI6" s="397"/>
      <c r="AJ6" s="104"/>
      <c r="AK6" s="397"/>
      <c r="AL6" s="104"/>
      <c r="AM6" s="397"/>
      <c r="AN6" s="91"/>
      <c r="AO6" s="397"/>
      <c r="AP6" s="91"/>
      <c r="AQ6" s="397"/>
      <c r="AR6" s="104"/>
      <c r="AS6" s="397"/>
      <c r="AT6" s="104"/>
      <c r="AU6" s="397"/>
      <c r="AV6" s="104"/>
      <c r="AW6" s="397"/>
      <c r="AY6" s="341" t="s">
        <v>206</v>
      </c>
      <c r="AZ6" s="240"/>
      <c r="BA6" s="240"/>
      <c r="BB6" s="240"/>
      <c r="BC6" s="241"/>
      <c r="BD6" s="215"/>
      <c r="BE6" s="241"/>
      <c r="BF6" s="215"/>
      <c r="BG6" s="241"/>
      <c r="BH6" s="215"/>
      <c r="BI6" s="241"/>
      <c r="BJ6" s="215"/>
      <c r="BK6" s="241"/>
      <c r="BL6" s="215"/>
      <c r="BM6" s="241"/>
      <c r="BN6" s="215"/>
      <c r="BO6" s="241"/>
      <c r="BP6" s="215"/>
      <c r="BQ6" s="241"/>
      <c r="BR6" s="215"/>
      <c r="BS6" s="241"/>
      <c r="BT6" s="215"/>
      <c r="BU6" s="241"/>
      <c r="BV6" s="215"/>
      <c r="BW6" s="241"/>
      <c r="BX6" s="215"/>
      <c r="BY6" s="241"/>
      <c r="BZ6" s="215"/>
      <c r="CA6" s="241"/>
      <c r="CB6" s="215"/>
      <c r="CC6" s="241"/>
      <c r="CD6" s="215"/>
      <c r="CE6" s="241"/>
      <c r="CF6" s="215"/>
      <c r="CG6" s="241"/>
      <c r="CH6" s="215"/>
      <c r="CI6" s="241"/>
      <c r="CN6" s="215"/>
      <c r="CO6" s="241"/>
      <c r="CR6" s="215"/>
      <c r="CS6" s="241"/>
    </row>
    <row r="7" spans="1:98" ht="14.25" customHeight="1" x14ac:dyDescent="0.3">
      <c r="A7" s="264"/>
      <c r="F7" s="152" t="s">
        <v>247</v>
      </c>
      <c r="G7" s="112"/>
      <c r="H7" s="95"/>
      <c r="I7" s="112"/>
      <c r="J7" s="95"/>
      <c r="K7" s="112"/>
      <c r="L7" s="95"/>
      <c r="M7" s="112"/>
      <c r="N7" s="95"/>
      <c r="O7" s="112"/>
      <c r="P7" s="95"/>
      <c r="Q7" s="112"/>
      <c r="R7" s="95"/>
      <c r="S7" s="112"/>
      <c r="T7" s="95"/>
      <c r="U7" s="112"/>
      <c r="V7" s="95"/>
      <c r="W7" s="112"/>
      <c r="Y7" s="151"/>
      <c r="Z7" s="404"/>
      <c r="AA7" s="151"/>
      <c r="AB7" s="44"/>
      <c r="AC7" s="151"/>
      <c r="AD7" s="44"/>
      <c r="AE7" s="151"/>
      <c r="AF7" s="365"/>
      <c r="AG7" s="151"/>
      <c r="AI7" s="151"/>
      <c r="AJ7" s="44"/>
      <c r="AL7" s="45"/>
      <c r="AM7" s="151"/>
      <c r="AN7" s="125"/>
      <c r="AO7" s="8"/>
      <c r="AP7"/>
      <c r="AR7" s="251"/>
      <c r="AS7" s="385"/>
      <c r="AT7" s="251"/>
      <c r="AU7" s="385"/>
      <c r="AV7" s="251"/>
      <c r="AW7" s="385"/>
      <c r="AX7"/>
      <c r="AY7" s="342" t="s">
        <v>274</v>
      </c>
      <c r="BC7" s="172"/>
      <c r="BD7" s="173"/>
      <c r="BE7" s="173"/>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68"/>
      <c r="CD7" s="168"/>
      <c r="CE7" s="168"/>
      <c r="CF7" s="168"/>
      <c r="CG7" s="168"/>
      <c r="CH7" s="168"/>
      <c r="CI7" s="168"/>
      <c r="CN7" s="168"/>
      <c r="CO7" s="168"/>
      <c r="CR7" s="168"/>
      <c r="CS7" s="168"/>
    </row>
    <row r="8" spans="1:98" s="52" customFormat="1" ht="23.25" customHeight="1" x14ac:dyDescent="0.2">
      <c r="A8" s="270"/>
      <c r="B8" s="356">
        <v>2</v>
      </c>
      <c r="C8" s="594" t="s">
        <v>209</v>
      </c>
      <c r="D8" s="594" t="s">
        <v>210</v>
      </c>
      <c r="E8" s="594" t="s">
        <v>211</v>
      </c>
      <c r="F8" s="594">
        <v>2000</v>
      </c>
      <c r="G8" s="594"/>
      <c r="H8" s="594">
        <v>2001</v>
      </c>
      <c r="I8" s="594"/>
      <c r="J8" s="594">
        <v>2002</v>
      </c>
      <c r="K8" s="594"/>
      <c r="L8" s="594">
        <v>2003</v>
      </c>
      <c r="M8" s="594"/>
      <c r="N8" s="594">
        <v>2004</v>
      </c>
      <c r="O8" s="594"/>
      <c r="P8" s="594">
        <v>2005</v>
      </c>
      <c r="Q8" s="594"/>
      <c r="R8" s="594">
        <v>2006</v>
      </c>
      <c r="S8" s="594"/>
      <c r="T8" s="594">
        <v>2007</v>
      </c>
      <c r="U8" s="594"/>
      <c r="V8" s="594">
        <v>2008</v>
      </c>
      <c r="W8" s="594"/>
      <c r="X8" s="594">
        <v>2009</v>
      </c>
      <c r="Y8" s="594"/>
      <c r="Z8" s="594">
        <v>2010</v>
      </c>
      <c r="AA8" s="594"/>
      <c r="AB8" s="594">
        <v>2011</v>
      </c>
      <c r="AC8" s="594"/>
      <c r="AD8" s="594">
        <v>2012</v>
      </c>
      <c r="AE8" s="594"/>
      <c r="AF8" s="594">
        <v>2013</v>
      </c>
      <c r="AG8" s="594"/>
      <c r="AH8" s="594">
        <v>2014</v>
      </c>
      <c r="AI8" s="594"/>
      <c r="AJ8" s="594">
        <v>2015</v>
      </c>
      <c r="AK8" s="594"/>
      <c r="AL8" s="594">
        <v>2016</v>
      </c>
      <c r="AM8" s="594"/>
      <c r="AN8" s="594">
        <v>2017</v>
      </c>
      <c r="AO8" s="594"/>
      <c r="AP8" s="594">
        <v>2018</v>
      </c>
      <c r="AQ8" s="594"/>
      <c r="AR8" s="594">
        <v>2019</v>
      </c>
      <c r="AS8" s="594"/>
      <c r="AT8" s="594">
        <v>2020</v>
      </c>
      <c r="AU8" s="594"/>
      <c r="AV8" s="594">
        <v>2021</v>
      </c>
      <c r="AW8" s="595"/>
      <c r="AX8" s="51"/>
      <c r="AY8" s="370" t="s">
        <v>209</v>
      </c>
      <c r="AZ8" s="122" t="s">
        <v>210</v>
      </c>
      <c r="BA8" s="122" t="s">
        <v>211</v>
      </c>
      <c r="BB8" s="592">
        <v>2000</v>
      </c>
      <c r="BC8" s="592"/>
      <c r="BD8" s="592">
        <v>2001</v>
      </c>
      <c r="BE8" s="592"/>
      <c r="BF8" s="592">
        <v>2002</v>
      </c>
      <c r="BG8" s="592"/>
      <c r="BH8" s="592">
        <v>2003</v>
      </c>
      <c r="BI8" s="592"/>
      <c r="BJ8" s="592">
        <v>2004</v>
      </c>
      <c r="BK8" s="592"/>
      <c r="BL8" s="592">
        <v>2005</v>
      </c>
      <c r="BM8" s="592"/>
      <c r="BN8" s="592">
        <v>2006</v>
      </c>
      <c r="BO8" s="592"/>
      <c r="BP8" s="592">
        <v>2007</v>
      </c>
      <c r="BQ8" s="592"/>
      <c r="BR8" s="592">
        <v>2008</v>
      </c>
      <c r="BS8" s="592"/>
      <c r="BT8" s="592">
        <v>2009</v>
      </c>
      <c r="BU8" s="592"/>
      <c r="BV8" s="592">
        <v>2010</v>
      </c>
      <c r="BW8" s="592"/>
      <c r="BX8" s="592">
        <v>2011</v>
      </c>
      <c r="BY8" s="592"/>
      <c r="BZ8" s="592">
        <v>2012</v>
      </c>
      <c r="CA8" s="592"/>
      <c r="CB8" s="592">
        <v>2013</v>
      </c>
      <c r="CC8" s="592"/>
      <c r="CD8" s="592">
        <v>2014</v>
      </c>
      <c r="CE8" s="592"/>
      <c r="CF8" s="592">
        <v>2015</v>
      </c>
      <c r="CG8" s="592"/>
      <c r="CH8" s="592">
        <v>2016</v>
      </c>
      <c r="CI8" s="592"/>
      <c r="CJ8" s="592">
        <v>2017</v>
      </c>
      <c r="CK8" s="592"/>
      <c r="CL8" s="592">
        <v>2018</v>
      </c>
      <c r="CM8" s="592"/>
      <c r="CN8" s="592">
        <v>2019</v>
      </c>
      <c r="CO8" s="592"/>
      <c r="CP8" s="592">
        <v>2020</v>
      </c>
      <c r="CQ8" s="592"/>
      <c r="CR8" s="592">
        <v>2021</v>
      </c>
      <c r="CS8" s="592"/>
    </row>
    <row r="9" spans="1:98" ht="18.75" customHeight="1" x14ac:dyDescent="0.25">
      <c r="B9" s="302">
        <v>1884</v>
      </c>
      <c r="C9" s="431">
        <v>1</v>
      </c>
      <c r="D9" s="450" t="s">
        <v>309</v>
      </c>
      <c r="E9" s="431" t="s">
        <v>291</v>
      </c>
      <c r="F9" s="435">
        <v>17.112205505371101</v>
      </c>
      <c r="G9" s="113"/>
      <c r="H9" s="435">
        <v>16.6009521484375</v>
      </c>
      <c r="I9" s="113"/>
      <c r="J9" s="435">
        <v>16.6188449859619</v>
      </c>
      <c r="K9" s="113"/>
      <c r="L9" s="435">
        <v>18.6228637695312</v>
      </c>
      <c r="M9" s="113"/>
      <c r="N9" s="435">
        <v>19.0107727050781</v>
      </c>
      <c r="O9" s="113"/>
      <c r="P9" s="435">
        <v>17.440061569213899</v>
      </c>
      <c r="Q9" s="113"/>
      <c r="R9" s="435">
        <v>18.092323303222699</v>
      </c>
      <c r="S9" s="113"/>
      <c r="T9" s="435">
        <v>17.016248703002901</v>
      </c>
      <c r="U9" s="113"/>
      <c r="V9" s="435">
        <v>19.737148284912099</v>
      </c>
      <c r="W9" s="113"/>
      <c r="X9" s="435">
        <v>23.008903503418001</v>
      </c>
      <c r="Y9" s="113"/>
      <c r="Z9" s="435">
        <v>22.656866073608398</v>
      </c>
      <c r="AA9" s="113"/>
      <c r="AB9" s="435">
        <v>24.706428527831999</v>
      </c>
      <c r="AC9" s="113"/>
      <c r="AD9" s="435">
        <v>24.3305149078369</v>
      </c>
      <c r="AE9" s="113"/>
      <c r="AF9" s="435">
        <v>23.874172210693398</v>
      </c>
      <c r="AG9" s="113"/>
      <c r="AH9" s="435">
        <v>24.4811496734619</v>
      </c>
      <c r="AI9" s="113"/>
      <c r="AJ9" s="435">
        <v>26.202140808105501</v>
      </c>
      <c r="AK9" s="113"/>
      <c r="AL9" s="435">
        <v>25.614742279052699</v>
      </c>
      <c r="AM9" s="113"/>
      <c r="AN9" s="435">
        <v>24.450117111206101</v>
      </c>
      <c r="AO9" s="113"/>
      <c r="AP9" s="435">
        <v>26.345649719238299</v>
      </c>
      <c r="AQ9" s="113"/>
      <c r="AR9" s="435">
        <v>23.6626167297363</v>
      </c>
      <c r="AS9" s="113"/>
      <c r="AT9" s="435">
        <v>21.0474367113694</v>
      </c>
      <c r="AU9" s="113"/>
      <c r="AV9" s="435">
        <v>20.538390141465467</v>
      </c>
      <c r="AW9" s="113"/>
      <c r="AX9" s="44"/>
      <c r="AY9" s="293">
        <v>1</v>
      </c>
      <c r="AZ9" s="187" t="s">
        <v>309</v>
      </c>
      <c r="BA9" s="137" t="s">
        <v>291</v>
      </c>
      <c r="BB9" s="188" t="s">
        <v>214</v>
      </c>
      <c r="BC9" s="189"/>
      <c r="BD9" s="186" t="str">
        <f>IF(OR(ISBLANK(F9),ISBLANK(H9)),"N/A",IF(ABS(H9-F9)&gt;10,"&gt; 10%","ok"))</f>
        <v>ok</v>
      </c>
      <c r="BE9" s="189"/>
      <c r="BF9" s="186" t="str">
        <f>IF(OR(ISBLANK(H9),ISBLANK(J9)),"N/A",IF(ABS(J9-H9)&gt;10,"&gt; 10%","ok"))</f>
        <v>ok</v>
      </c>
      <c r="BG9" s="186"/>
      <c r="BH9" s="186" t="str">
        <f t="shared" ref="BH9:BH16" si="0">IF(OR(ISBLANK(J9),ISBLANK(L9)),"N/A",IF(ABS(L9-J9)&gt;10,"&gt; 10%","ok"))</f>
        <v>ok</v>
      </c>
      <c r="BI9" s="186"/>
      <c r="BJ9" s="186" t="str">
        <f t="shared" ref="BJ9:BJ16" si="1">IF(OR(ISBLANK(L9),ISBLANK(N9)),"N/A",IF(ABS(N9-L9)&gt;10,"&gt; 10%","ok"))</f>
        <v>ok</v>
      </c>
      <c r="BK9" s="186"/>
      <c r="BL9" s="186" t="str">
        <f t="shared" ref="BL9:BL16" si="2">IF(OR(ISBLANK(N9),ISBLANK(P9)),"N/A",IF(ABS(P9-N9)&gt;10,"&gt; 10%","ok"))</f>
        <v>ok</v>
      </c>
      <c r="BM9" s="186"/>
      <c r="BN9" s="186" t="str">
        <f t="shared" ref="BN9:BN16" si="3">IF(OR(ISBLANK(P9),ISBLANK(R9)),"N/A",IF(ABS(R9-P9)&gt;10,"&gt; 10%","ok"))</f>
        <v>ok</v>
      </c>
      <c r="BO9" s="186"/>
      <c r="BP9" s="186" t="str">
        <f t="shared" ref="BP9:BP16" si="4">IF(OR(ISBLANK(R9),ISBLANK(T9)),"N/A",IF(ABS(T9-R9)&gt;10,"&gt; 10%","ok"))</f>
        <v>ok</v>
      </c>
      <c r="BQ9" s="186"/>
      <c r="BR9" s="186" t="str">
        <f t="shared" ref="BR9:BR16" si="5">IF(OR(ISBLANK(T9),ISBLANK(V9)),"N/A",IF(ABS(V9-T9)&gt;10,"&gt; 10%","ok"))</f>
        <v>ok</v>
      </c>
      <c r="BS9" s="186"/>
      <c r="BT9" s="186" t="str">
        <f t="shared" ref="BT9:BT16" si="6">IF(OR(ISBLANK(V9),ISBLANK(X9)),"N/A",IF(ABS(X9-V9)&gt;10,"&gt; 10%","ok"))</f>
        <v>ok</v>
      </c>
      <c r="BU9" s="186"/>
      <c r="BV9" s="186" t="str">
        <f t="shared" ref="BV9:BV16" si="7">IF(OR(ISBLANK(X9),ISBLANK(Z9)),"N/A",IF(ABS(Z9-X9)&gt;10,"&gt; 10%","ok"))</f>
        <v>ok</v>
      </c>
      <c r="BW9" s="186"/>
      <c r="BX9" s="186" t="str">
        <f t="shared" ref="BX9:BX16" si="8">IF(OR(ISBLANK(Z9),ISBLANK(AB9)),"N/A",IF(ABS(AB9-Z9)&gt;10,"&gt; 10%","ok"))</f>
        <v>ok</v>
      </c>
      <c r="BY9" s="186"/>
      <c r="BZ9" s="186" t="str">
        <f t="shared" ref="BZ9:BZ16" si="9">IF(OR(ISBLANK(AB9),ISBLANK(AD9)),"N/A",IF(ABS(AD9-AB9)&gt;10,"&gt; 10%","ok"))</f>
        <v>ok</v>
      </c>
      <c r="CA9" s="186"/>
      <c r="CB9" s="186" t="str">
        <f t="shared" ref="CB9:CB16" si="10">IF(OR(ISBLANK(AD9),ISBLANK(AF9)),"N/A",IF(ABS(AF9-AD9)&gt;10,"&gt; 10%","ok"))</f>
        <v>ok</v>
      </c>
      <c r="CC9" s="186"/>
      <c r="CD9" s="186" t="str">
        <f t="shared" ref="CD9:CD16" si="11">IF(OR(ISBLANK(AF9),ISBLANK(AH9)),"N/A",IF(ABS(AH9-AF9)&gt;10,"&gt; 10%","ok"))</f>
        <v>ok</v>
      </c>
      <c r="CE9" s="483"/>
      <c r="CF9" s="186" t="str">
        <f t="shared" ref="CF9:CF16" si="12">IF(OR(ISBLANK(AH9),ISBLANK(AJ9)),"N/A",IF(ABS(AJ9-AH9)&gt;10,"&gt; 10%","ok"))</f>
        <v>ok</v>
      </c>
      <c r="CG9" s="186"/>
      <c r="CH9" s="186" t="str">
        <f t="shared" ref="CH9:CH16" si="13">IF(OR(ISBLANK(AJ9),ISBLANK(AL9)),"N/A",IF(ABS(AL9-AJ9)&gt;10,"&gt; 10%","ok"))</f>
        <v>ok</v>
      </c>
      <c r="CI9" s="186"/>
      <c r="CJ9" s="186" t="str">
        <f t="shared" ref="CJ9:CJ16" si="14">IF(OR(ISBLANK(AL9),ISBLANK(AN9)),"N/A",IF(ABS(AN9-AL9)&gt;10,"&gt; 10%","ok"))</f>
        <v>ok</v>
      </c>
      <c r="CK9" s="186"/>
      <c r="CL9" s="186" t="str">
        <f t="shared" ref="CL9:CL16" si="15">IF(OR(ISBLANK(AN9),ISBLANK(AP9)),"N/A",IF(ABS(AP9-AN9)&gt;10,"&gt; 10%","ok"))</f>
        <v>ok</v>
      </c>
      <c r="CM9" s="186"/>
      <c r="CN9" s="186" t="str">
        <f t="shared" ref="CN9:CN16" si="16">IF(OR(ISBLANK(AP9),ISBLANK(AR9)),"N/A",IF(ABS(AR9-AP9)&gt;10,"&gt; 10%","ok"))</f>
        <v>ok</v>
      </c>
      <c r="CO9" s="483"/>
      <c r="CP9" s="186" t="str">
        <f t="shared" ref="CP9:CP16" si="17">IF(OR(ISBLANK(AR9),ISBLANK(AT9)),"N/A",IF(ABS(AT9-AR9)&gt;10,"&gt; 10%","ok"))</f>
        <v>ok</v>
      </c>
      <c r="CQ9" s="186"/>
      <c r="CR9" s="186" t="str">
        <f t="shared" ref="CR9:CR16" si="18">IF(OR(ISBLANK(AT9),ISBLANK(AV9)),"N/A",IF(ABS(AV9-AT9)&gt;10,"&gt; 10%","ok"))</f>
        <v>ok</v>
      </c>
      <c r="CS9" s="186"/>
    </row>
    <row r="10" spans="1:98" ht="18.75" customHeight="1" x14ac:dyDescent="0.25">
      <c r="B10" s="302">
        <v>1885</v>
      </c>
      <c r="C10" s="432">
        <v>2</v>
      </c>
      <c r="D10" s="450" t="s">
        <v>310</v>
      </c>
      <c r="E10" s="432" t="s">
        <v>291</v>
      </c>
      <c r="F10" s="445">
        <v>0.57871615886688199</v>
      </c>
      <c r="G10" s="107"/>
      <c r="H10" s="445">
        <v>0.61376488208770796</v>
      </c>
      <c r="I10" s="107"/>
      <c r="J10" s="445">
        <v>0.59327375888824496</v>
      </c>
      <c r="K10" s="107"/>
      <c r="L10" s="445">
        <v>0.58952230215072599</v>
      </c>
      <c r="M10" s="107"/>
      <c r="N10" s="445">
        <v>0.607599556446075</v>
      </c>
      <c r="O10" s="107"/>
      <c r="P10" s="445">
        <v>0.54332679510116599</v>
      </c>
      <c r="Q10" s="107"/>
      <c r="R10" s="445">
        <v>0.57537245750427202</v>
      </c>
      <c r="S10" s="107"/>
      <c r="T10" s="445">
        <v>0.56582742929458596</v>
      </c>
      <c r="U10" s="107"/>
      <c r="V10" s="445">
        <v>0.60380113124847401</v>
      </c>
      <c r="W10" s="107"/>
      <c r="X10" s="445">
        <v>0.65396815538406405</v>
      </c>
      <c r="Y10" s="107"/>
      <c r="Z10" s="445">
        <v>0.71514976024627697</v>
      </c>
      <c r="AA10" s="107"/>
      <c r="AB10" s="445">
        <v>0.65849983692169201</v>
      </c>
      <c r="AC10" s="107"/>
      <c r="AD10" s="445">
        <v>0.67639762163162198</v>
      </c>
      <c r="AE10" s="107"/>
      <c r="AF10" s="445">
        <v>0.70531916618347201</v>
      </c>
      <c r="AG10" s="107"/>
      <c r="AH10" s="445">
        <v>0.74121761322021495</v>
      </c>
      <c r="AI10" s="107"/>
      <c r="AJ10" s="445">
        <v>0.71118843555450395</v>
      </c>
      <c r="AK10" s="107"/>
      <c r="AL10" s="445">
        <v>0.68533730506896995</v>
      </c>
      <c r="AM10" s="107"/>
      <c r="AN10" s="445">
        <v>0.67088133096694902</v>
      </c>
      <c r="AO10" s="107"/>
      <c r="AP10" s="445">
        <v>0.73131942749023404</v>
      </c>
      <c r="AQ10" s="107"/>
      <c r="AR10" s="445">
        <v>0.65528959035873402</v>
      </c>
      <c r="AS10" s="107"/>
      <c r="AT10" s="445">
        <v>0.64829045781796013</v>
      </c>
      <c r="AU10" s="107"/>
      <c r="AV10" s="445">
        <v>0.64703155398197909</v>
      </c>
      <c r="AW10" s="107"/>
      <c r="AX10" s="44"/>
      <c r="AY10" s="294">
        <v>2</v>
      </c>
      <c r="AZ10" s="187" t="s">
        <v>310</v>
      </c>
      <c r="BA10" s="137" t="s">
        <v>291</v>
      </c>
      <c r="BB10" s="188" t="s">
        <v>214</v>
      </c>
      <c r="BC10" s="189"/>
      <c r="BD10" s="186" t="str">
        <f t="shared" ref="BD10:BD16" si="19">IF(OR(ISBLANK(F10),ISBLANK(H10)),"N/A",IF(ABS(H10-F10)&gt;10,"&gt; 10%","ok"))</f>
        <v>ok</v>
      </c>
      <c r="BE10" s="189"/>
      <c r="BF10" s="186" t="str">
        <f t="shared" ref="BF10:BF16" si="20">IF(OR(ISBLANK(H10),ISBLANK(J10)),"N/A",IF(ABS(J10-H10)&gt;10,"&gt; 10%","ok"))</f>
        <v>ok</v>
      </c>
      <c r="BG10" s="186"/>
      <c r="BH10" s="186" t="str">
        <f t="shared" si="0"/>
        <v>ok</v>
      </c>
      <c r="BI10" s="186"/>
      <c r="BJ10" s="186" t="str">
        <f t="shared" si="1"/>
        <v>ok</v>
      </c>
      <c r="BK10" s="186"/>
      <c r="BL10" s="186" t="str">
        <f t="shared" si="2"/>
        <v>ok</v>
      </c>
      <c r="BM10" s="186"/>
      <c r="BN10" s="186" t="str">
        <f t="shared" si="3"/>
        <v>ok</v>
      </c>
      <c r="BO10" s="186"/>
      <c r="BP10" s="186" t="str">
        <f t="shared" si="4"/>
        <v>ok</v>
      </c>
      <c r="BQ10" s="186"/>
      <c r="BR10" s="186" t="str">
        <f t="shared" si="5"/>
        <v>ok</v>
      </c>
      <c r="BS10" s="186"/>
      <c r="BT10" s="186" t="str">
        <f t="shared" si="6"/>
        <v>ok</v>
      </c>
      <c r="BU10" s="186"/>
      <c r="BV10" s="186" t="str">
        <f t="shared" si="7"/>
        <v>ok</v>
      </c>
      <c r="BW10" s="186"/>
      <c r="BX10" s="186" t="str">
        <f t="shared" si="8"/>
        <v>ok</v>
      </c>
      <c r="BY10" s="186"/>
      <c r="BZ10" s="186" t="str">
        <f t="shared" si="9"/>
        <v>ok</v>
      </c>
      <c r="CA10" s="186"/>
      <c r="CB10" s="186" t="str">
        <f t="shared" si="10"/>
        <v>ok</v>
      </c>
      <c r="CC10" s="186"/>
      <c r="CD10" s="186" t="str">
        <f t="shared" si="11"/>
        <v>ok</v>
      </c>
      <c r="CE10" s="468"/>
      <c r="CF10" s="186" t="str">
        <f t="shared" si="12"/>
        <v>ok</v>
      </c>
      <c r="CG10" s="186"/>
      <c r="CH10" s="186" t="str">
        <f t="shared" si="13"/>
        <v>ok</v>
      </c>
      <c r="CI10" s="186"/>
      <c r="CJ10" s="186" t="str">
        <f t="shared" si="14"/>
        <v>ok</v>
      </c>
      <c r="CK10" s="186"/>
      <c r="CL10" s="186" t="str">
        <f t="shared" si="15"/>
        <v>ok</v>
      </c>
      <c r="CM10" s="186"/>
      <c r="CN10" s="186" t="str">
        <f t="shared" si="16"/>
        <v>ok</v>
      </c>
      <c r="CO10" s="468"/>
      <c r="CP10" s="186" t="str">
        <f t="shared" si="17"/>
        <v>ok</v>
      </c>
      <c r="CQ10" s="186"/>
      <c r="CR10" s="186" t="str">
        <f t="shared" si="18"/>
        <v>ok</v>
      </c>
      <c r="CS10" s="186"/>
    </row>
    <row r="11" spans="1:98" ht="18.75" customHeight="1" x14ac:dyDescent="0.25">
      <c r="B11" s="302">
        <v>1886</v>
      </c>
      <c r="C11" s="431">
        <v>3</v>
      </c>
      <c r="D11" s="68" t="s">
        <v>311</v>
      </c>
      <c r="E11" s="432" t="s">
        <v>291</v>
      </c>
      <c r="F11" s="445">
        <v>3.5790877342224099</v>
      </c>
      <c r="G11" s="107"/>
      <c r="H11" s="445">
        <v>3.8378829956054701</v>
      </c>
      <c r="I11" s="107"/>
      <c r="J11" s="445">
        <v>3.7012195587158199</v>
      </c>
      <c r="K11" s="107"/>
      <c r="L11" s="445">
        <v>3.6551029682159402</v>
      </c>
      <c r="M11" s="107"/>
      <c r="N11" s="445">
        <v>3.8191618919372599</v>
      </c>
      <c r="O11" s="107"/>
      <c r="P11" s="445">
        <v>3.4169111251831099</v>
      </c>
      <c r="Q11" s="107"/>
      <c r="R11" s="445">
        <v>3.6348037719726598</v>
      </c>
      <c r="S11" s="107"/>
      <c r="T11" s="445">
        <v>3.54999446868896</v>
      </c>
      <c r="U11" s="107"/>
      <c r="V11" s="445">
        <v>3.7636916637420699</v>
      </c>
      <c r="W11" s="107"/>
      <c r="X11" s="445">
        <v>4.0993947982788104</v>
      </c>
      <c r="Y11" s="107"/>
      <c r="Z11" s="445">
        <v>4.4695067405700701</v>
      </c>
      <c r="AA11" s="107"/>
      <c r="AB11" s="445">
        <v>4.1203360557556197</v>
      </c>
      <c r="AC11" s="107"/>
      <c r="AD11" s="445">
        <v>4.3317236900329599</v>
      </c>
      <c r="AE11" s="107"/>
      <c r="AF11" s="445">
        <v>4.5046615600585902</v>
      </c>
      <c r="AG11" s="107"/>
      <c r="AH11" s="445">
        <v>4.7377390861511204</v>
      </c>
      <c r="AI11" s="107"/>
      <c r="AJ11" s="445">
        <v>4.8237476348876998</v>
      </c>
      <c r="AK11" s="107"/>
      <c r="AL11" s="445">
        <v>4.77315473556519</v>
      </c>
      <c r="AM11" s="107"/>
      <c r="AN11" s="445">
        <v>4.5922427177429199</v>
      </c>
      <c r="AO11" s="107"/>
      <c r="AP11" s="445">
        <v>5.1114096641540501</v>
      </c>
      <c r="AQ11" s="107"/>
      <c r="AR11" s="445">
        <v>4.7538104057312003</v>
      </c>
      <c r="AS11" s="107"/>
      <c r="AT11" s="445">
        <v>4.8432577234520835</v>
      </c>
      <c r="AU11" s="107"/>
      <c r="AV11" s="445">
        <v>4.8799980735843249</v>
      </c>
      <c r="AW11" s="107"/>
      <c r="AX11" s="44"/>
      <c r="AY11" s="295">
        <v>3</v>
      </c>
      <c r="AZ11" s="187" t="s">
        <v>311</v>
      </c>
      <c r="BA11" s="137" t="s">
        <v>291</v>
      </c>
      <c r="BB11" s="188" t="s">
        <v>214</v>
      </c>
      <c r="BC11" s="189"/>
      <c r="BD11" s="186" t="str">
        <f t="shared" si="19"/>
        <v>ok</v>
      </c>
      <c r="BE11" s="189"/>
      <c r="BF11" s="186" t="str">
        <f t="shared" si="20"/>
        <v>ok</v>
      </c>
      <c r="BG11" s="186"/>
      <c r="BH11" s="186" t="str">
        <f t="shared" si="0"/>
        <v>ok</v>
      </c>
      <c r="BI11" s="186"/>
      <c r="BJ11" s="186" t="str">
        <f t="shared" si="1"/>
        <v>ok</v>
      </c>
      <c r="BK11" s="186"/>
      <c r="BL11" s="186" t="str">
        <f t="shared" si="2"/>
        <v>ok</v>
      </c>
      <c r="BM11" s="186"/>
      <c r="BN11" s="186" t="str">
        <f t="shared" si="3"/>
        <v>ok</v>
      </c>
      <c r="BO11" s="186"/>
      <c r="BP11" s="186" t="str">
        <f t="shared" si="4"/>
        <v>ok</v>
      </c>
      <c r="BQ11" s="186"/>
      <c r="BR11" s="186" t="str">
        <f t="shared" si="5"/>
        <v>ok</v>
      </c>
      <c r="BS11" s="186"/>
      <c r="BT11" s="186" t="str">
        <f t="shared" si="6"/>
        <v>ok</v>
      </c>
      <c r="BU11" s="186"/>
      <c r="BV11" s="186" t="str">
        <f t="shared" si="7"/>
        <v>ok</v>
      </c>
      <c r="BW11" s="186"/>
      <c r="BX11" s="186" t="str">
        <f t="shared" si="8"/>
        <v>ok</v>
      </c>
      <c r="BY11" s="186"/>
      <c r="BZ11" s="186" t="str">
        <f t="shared" si="9"/>
        <v>ok</v>
      </c>
      <c r="CA11" s="186"/>
      <c r="CB11" s="186" t="str">
        <f t="shared" si="10"/>
        <v>ok</v>
      </c>
      <c r="CC11" s="186"/>
      <c r="CD11" s="186" t="str">
        <f t="shared" si="11"/>
        <v>ok</v>
      </c>
      <c r="CE11" s="468"/>
      <c r="CF11" s="186" t="str">
        <f t="shared" si="12"/>
        <v>ok</v>
      </c>
      <c r="CG11" s="186"/>
      <c r="CH11" s="186" t="str">
        <f t="shared" si="13"/>
        <v>ok</v>
      </c>
      <c r="CI11" s="186"/>
      <c r="CJ11" s="186" t="str">
        <f t="shared" si="14"/>
        <v>ok</v>
      </c>
      <c r="CK11" s="186"/>
      <c r="CL11" s="186" t="str">
        <f t="shared" si="15"/>
        <v>ok</v>
      </c>
      <c r="CM11" s="186"/>
      <c r="CN11" s="186" t="str">
        <f t="shared" si="16"/>
        <v>ok</v>
      </c>
      <c r="CO11" s="468"/>
      <c r="CP11" s="186" t="str">
        <f t="shared" si="17"/>
        <v>ok</v>
      </c>
      <c r="CQ11" s="186"/>
      <c r="CR11" s="186" t="str">
        <f t="shared" si="18"/>
        <v>ok</v>
      </c>
      <c r="CS11" s="186"/>
    </row>
    <row r="12" spans="1:98" ht="18.75" customHeight="1" x14ac:dyDescent="0.25">
      <c r="B12" s="302">
        <v>1887</v>
      </c>
      <c r="C12" s="432">
        <v>4</v>
      </c>
      <c r="D12" s="68" t="s">
        <v>312</v>
      </c>
      <c r="E12" s="432" t="s">
        <v>291</v>
      </c>
      <c r="F12" s="445">
        <v>3.0706324577331499</v>
      </c>
      <c r="G12" s="107"/>
      <c r="H12" s="445">
        <v>3.2944803237914999</v>
      </c>
      <c r="I12" s="107"/>
      <c r="J12" s="445">
        <v>3.10949039459229</v>
      </c>
      <c r="K12" s="107"/>
      <c r="L12" s="445">
        <v>3.4482679367065399</v>
      </c>
      <c r="M12" s="107"/>
      <c r="N12" s="445">
        <v>3.38997507095337</v>
      </c>
      <c r="O12" s="107"/>
      <c r="P12" s="445">
        <v>3.17761135101318</v>
      </c>
      <c r="Q12" s="107"/>
      <c r="R12" s="445">
        <v>3.2911844253539999</v>
      </c>
      <c r="S12" s="107"/>
      <c r="T12" s="445">
        <v>3.3041119575500502</v>
      </c>
      <c r="U12" s="107"/>
      <c r="V12" s="445">
        <v>3.4157507419586199</v>
      </c>
      <c r="W12" s="107"/>
      <c r="X12" s="445">
        <v>3.7959296703338601</v>
      </c>
      <c r="Y12" s="107"/>
      <c r="Z12" s="445">
        <v>4.0423302650451696</v>
      </c>
      <c r="AA12" s="107"/>
      <c r="AB12" s="445">
        <v>3.93023633956909</v>
      </c>
      <c r="AC12" s="107"/>
      <c r="AD12" s="445">
        <v>4.0343265533447301</v>
      </c>
      <c r="AE12" s="107"/>
      <c r="AF12" s="445">
        <v>3.8514702320098899</v>
      </c>
      <c r="AG12" s="107"/>
      <c r="AH12" s="445">
        <v>4.5528378486633301</v>
      </c>
      <c r="AI12" s="107"/>
      <c r="AJ12" s="445">
        <v>5.6451539993286097</v>
      </c>
      <c r="AK12" s="107"/>
      <c r="AL12" s="445">
        <v>4.9382443428039604</v>
      </c>
      <c r="AM12" s="107"/>
      <c r="AN12" s="445">
        <v>5.3877120018005398</v>
      </c>
      <c r="AO12" s="107"/>
      <c r="AP12" s="445">
        <v>6.4343032836914098</v>
      </c>
      <c r="AQ12" s="107"/>
      <c r="AR12" s="445">
        <v>5.1187167167663601</v>
      </c>
      <c r="AS12" s="107"/>
      <c r="AT12" s="445">
        <v>6.9590432132194016</v>
      </c>
      <c r="AU12" s="107"/>
      <c r="AV12" s="445">
        <v>6.9030549311767411</v>
      </c>
      <c r="AW12" s="107"/>
      <c r="AX12" s="44"/>
      <c r="AY12" s="294">
        <v>4</v>
      </c>
      <c r="AZ12" s="187" t="s">
        <v>312</v>
      </c>
      <c r="BA12" s="137" t="s">
        <v>291</v>
      </c>
      <c r="BB12" s="188" t="s">
        <v>214</v>
      </c>
      <c r="BC12" s="189"/>
      <c r="BD12" s="186" t="str">
        <f t="shared" si="19"/>
        <v>ok</v>
      </c>
      <c r="BE12" s="189"/>
      <c r="BF12" s="186" t="str">
        <f t="shared" si="20"/>
        <v>ok</v>
      </c>
      <c r="BG12" s="186"/>
      <c r="BH12" s="186" t="str">
        <f t="shared" si="0"/>
        <v>ok</v>
      </c>
      <c r="BI12" s="186"/>
      <c r="BJ12" s="186" t="str">
        <f t="shared" si="1"/>
        <v>ok</v>
      </c>
      <c r="BK12" s="186"/>
      <c r="BL12" s="186" t="str">
        <f t="shared" si="2"/>
        <v>ok</v>
      </c>
      <c r="BM12" s="186"/>
      <c r="BN12" s="186" t="str">
        <f t="shared" si="3"/>
        <v>ok</v>
      </c>
      <c r="BO12" s="186"/>
      <c r="BP12" s="186" t="str">
        <f t="shared" si="4"/>
        <v>ok</v>
      </c>
      <c r="BQ12" s="186"/>
      <c r="BR12" s="186" t="str">
        <f t="shared" si="5"/>
        <v>ok</v>
      </c>
      <c r="BS12" s="186"/>
      <c r="BT12" s="186" t="str">
        <f t="shared" si="6"/>
        <v>ok</v>
      </c>
      <c r="BU12" s="186"/>
      <c r="BV12" s="186" t="str">
        <f t="shared" si="7"/>
        <v>ok</v>
      </c>
      <c r="BW12" s="186"/>
      <c r="BX12" s="186" t="str">
        <f t="shared" si="8"/>
        <v>ok</v>
      </c>
      <c r="BY12" s="186"/>
      <c r="BZ12" s="186" t="str">
        <f t="shared" si="9"/>
        <v>ok</v>
      </c>
      <c r="CA12" s="186"/>
      <c r="CB12" s="186" t="str">
        <f t="shared" si="10"/>
        <v>ok</v>
      </c>
      <c r="CC12" s="186"/>
      <c r="CD12" s="186" t="str">
        <f t="shared" si="11"/>
        <v>ok</v>
      </c>
      <c r="CE12" s="468"/>
      <c r="CF12" s="186" t="str">
        <f t="shared" si="12"/>
        <v>ok</v>
      </c>
      <c r="CG12" s="186"/>
      <c r="CH12" s="186" t="str">
        <f t="shared" si="13"/>
        <v>ok</v>
      </c>
      <c r="CI12" s="186"/>
      <c r="CJ12" s="186" t="str">
        <f t="shared" si="14"/>
        <v>ok</v>
      </c>
      <c r="CK12" s="186"/>
      <c r="CL12" s="186" t="str">
        <f t="shared" si="15"/>
        <v>ok</v>
      </c>
      <c r="CM12" s="186"/>
      <c r="CN12" s="186" t="str">
        <f t="shared" si="16"/>
        <v>ok</v>
      </c>
      <c r="CO12" s="468"/>
      <c r="CP12" s="186" t="str">
        <f t="shared" si="17"/>
        <v>ok</v>
      </c>
      <c r="CQ12" s="186"/>
      <c r="CR12" s="186" t="str">
        <f t="shared" si="18"/>
        <v>ok</v>
      </c>
      <c r="CS12" s="186"/>
    </row>
    <row r="13" spans="1:98" ht="18.75" customHeight="1" x14ac:dyDescent="0.25">
      <c r="B13" s="302">
        <v>1888</v>
      </c>
      <c r="C13" s="431">
        <v>5</v>
      </c>
      <c r="D13" s="68" t="s">
        <v>313</v>
      </c>
      <c r="E13" s="432" t="s">
        <v>291</v>
      </c>
      <c r="F13" s="445">
        <v>45.985084533691399</v>
      </c>
      <c r="G13" s="107"/>
      <c r="H13" s="445">
        <v>47.200614929199197</v>
      </c>
      <c r="I13" s="107"/>
      <c r="J13" s="445">
        <v>44.4874076843262</v>
      </c>
      <c r="K13" s="107"/>
      <c r="L13" s="445">
        <v>43.069511413574197</v>
      </c>
      <c r="M13" s="107"/>
      <c r="N13" s="445">
        <v>42.04296875</v>
      </c>
      <c r="O13" s="107"/>
      <c r="P13" s="445">
        <v>44.182491302490199</v>
      </c>
      <c r="Q13" s="107"/>
      <c r="R13" s="445">
        <v>44.928943634033203</v>
      </c>
      <c r="S13" s="107"/>
      <c r="T13" s="445">
        <v>45.723598480224602</v>
      </c>
      <c r="U13" s="107"/>
      <c r="V13" s="445">
        <v>38.739601135253899</v>
      </c>
      <c r="W13" s="107"/>
      <c r="X13" s="445">
        <v>36.558521270752003</v>
      </c>
      <c r="Y13" s="107"/>
      <c r="Z13" s="445">
        <v>33.971885681152301</v>
      </c>
      <c r="AA13" s="107"/>
      <c r="AB13" s="445">
        <v>32.273639678955099</v>
      </c>
      <c r="AC13" s="107"/>
      <c r="AD13" s="445">
        <v>29.7365531921387</v>
      </c>
      <c r="AE13" s="107"/>
      <c r="AF13" s="445">
        <v>28.194993972778299</v>
      </c>
      <c r="AG13" s="107"/>
      <c r="AH13" s="445">
        <v>26.383085250854499</v>
      </c>
      <c r="AI13" s="107"/>
      <c r="AJ13" s="445">
        <v>26.704351425170898</v>
      </c>
      <c r="AK13" s="107"/>
      <c r="AL13" s="445">
        <v>27.309513092041001</v>
      </c>
      <c r="AM13" s="107"/>
      <c r="AN13" s="445">
        <v>26.895528793335</v>
      </c>
      <c r="AO13" s="107"/>
      <c r="AP13" s="445">
        <v>24.028955459594702</v>
      </c>
      <c r="AQ13" s="107"/>
      <c r="AR13" s="445">
        <v>26.7123413085938</v>
      </c>
      <c r="AS13" s="107"/>
      <c r="AT13" s="445">
        <v>25.560827905730722</v>
      </c>
      <c r="AU13" s="107"/>
      <c r="AV13" s="445">
        <v>26.716568639580469</v>
      </c>
      <c r="AW13" s="107"/>
      <c r="AX13" s="44"/>
      <c r="AY13" s="295">
        <v>5</v>
      </c>
      <c r="AZ13" s="187" t="s">
        <v>313</v>
      </c>
      <c r="BA13" s="137" t="s">
        <v>291</v>
      </c>
      <c r="BB13" s="188" t="s">
        <v>214</v>
      </c>
      <c r="BC13" s="189"/>
      <c r="BD13" s="186" t="str">
        <f t="shared" si="19"/>
        <v>ok</v>
      </c>
      <c r="BE13" s="189"/>
      <c r="BF13" s="186" t="str">
        <f t="shared" si="20"/>
        <v>ok</v>
      </c>
      <c r="BG13" s="186"/>
      <c r="BH13" s="186" t="str">
        <f t="shared" si="0"/>
        <v>ok</v>
      </c>
      <c r="BI13" s="186"/>
      <c r="BJ13" s="186" t="str">
        <f t="shared" si="1"/>
        <v>ok</v>
      </c>
      <c r="BK13" s="186"/>
      <c r="BL13" s="186" t="str">
        <f t="shared" si="2"/>
        <v>ok</v>
      </c>
      <c r="BM13" s="186"/>
      <c r="BN13" s="186" t="str">
        <f t="shared" si="3"/>
        <v>ok</v>
      </c>
      <c r="BO13" s="186"/>
      <c r="BP13" s="186" t="str">
        <f t="shared" si="4"/>
        <v>ok</v>
      </c>
      <c r="BQ13" s="186"/>
      <c r="BR13" s="186" t="str">
        <f t="shared" si="5"/>
        <v>ok</v>
      </c>
      <c r="BS13" s="186"/>
      <c r="BT13" s="186" t="str">
        <f t="shared" si="6"/>
        <v>ok</v>
      </c>
      <c r="BU13" s="186"/>
      <c r="BV13" s="186" t="str">
        <f t="shared" si="7"/>
        <v>ok</v>
      </c>
      <c r="BW13" s="186"/>
      <c r="BX13" s="186" t="str">
        <f t="shared" si="8"/>
        <v>ok</v>
      </c>
      <c r="BY13" s="186"/>
      <c r="BZ13" s="186" t="str">
        <f t="shared" si="9"/>
        <v>ok</v>
      </c>
      <c r="CA13" s="186"/>
      <c r="CB13" s="186" t="str">
        <f t="shared" si="10"/>
        <v>ok</v>
      </c>
      <c r="CC13" s="186"/>
      <c r="CD13" s="186" t="str">
        <f t="shared" si="11"/>
        <v>ok</v>
      </c>
      <c r="CE13" s="468"/>
      <c r="CF13" s="186" t="str">
        <f t="shared" si="12"/>
        <v>ok</v>
      </c>
      <c r="CG13" s="186"/>
      <c r="CH13" s="186" t="str">
        <f t="shared" si="13"/>
        <v>ok</v>
      </c>
      <c r="CI13" s="186"/>
      <c r="CJ13" s="186" t="str">
        <f t="shared" si="14"/>
        <v>ok</v>
      </c>
      <c r="CK13" s="186"/>
      <c r="CL13" s="186" t="str">
        <f t="shared" si="15"/>
        <v>ok</v>
      </c>
      <c r="CM13" s="186"/>
      <c r="CN13" s="186" t="str">
        <f t="shared" si="16"/>
        <v>ok</v>
      </c>
      <c r="CO13" s="468"/>
      <c r="CP13" s="186" t="str">
        <f t="shared" si="17"/>
        <v>ok</v>
      </c>
      <c r="CQ13" s="186"/>
      <c r="CR13" s="186" t="str">
        <f t="shared" si="18"/>
        <v>ok</v>
      </c>
      <c r="CS13" s="186"/>
    </row>
    <row r="14" spans="1:98" ht="18.75" customHeight="1" x14ac:dyDescent="0.25">
      <c r="B14" s="302">
        <v>2811</v>
      </c>
      <c r="C14" s="432">
        <v>6</v>
      </c>
      <c r="D14" s="68" t="s">
        <v>314</v>
      </c>
      <c r="E14" s="432" t="s">
        <v>291</v>
      </c>
      <c r="F14" s="445">
        <v>5.4890999794006303</v>
      </c>
      <c r="G14" s="107"/>
      <c r="H14" s="445">
        <v>5.8437976837158203</v>
      </c>
      <c r="I14" s="107"/>
      <c r="J14" s="445">
        <v>5.8300757408142099</v>
      </c>
      <c r="K14" s="107"/>
      <c r="L14" s="445">
        <v>5.6989455223083496</v>
      </c>
      <c r="M14" s="107"/>
      <c r="N14" s="445">
        <v>5.9057145118713397</v>
      </c>
      <c r="O14" s="107"/>
      <c r="P14" s="445">
        <v>5.44010210037231</v>
      </c>
      <c r="Q14" s="107"/>
      <c r="R14" s="445">
        <v>5.8118185997009304</v>
      </c>
      <c r="S14" s="107"/>
      <c r="T14" s="445">
        <v>5.3756942749023402</v>
      </c>
      <c r="U14" s="107"/>
      <c r="V14" s="445">
        <v>5.6896400451660201</v>
      </c>
      <c r="W14" s="107"/>
      <c r="X14" s="445">
        <v>6.1674389839172399</v>
      </c>
      <c r="Y14" s="107"/>
      <c r="Z14" s="445">
        <v>6.7790827751159703</v>
      </c>
      <c r="AA14" s="107"/>
      <c r="AB14" s="445">
        <v>6.8543939590454102</v>
      </c>
      <c r="AC14" s="107"/>
      <c r="AD14" s="445">
        <v>6.6547145843505904</v>
      </c>
      <c r="AE14" s="107"/>
      <c r="AF14" s="445">
        <v>7.9274921417236301</v>
      </c>
      <c r="AG14" s="107"/>
      <c r="AH14" s="445">
        <v>7.8705630302429199</v>
      </c>
      <c r="AI14" s="107"/>
      <c r="AJ14" s="445">
        <v>8.1660928726196307</v>
      </c>
      <c r="AK14" s="107"/>
      <c r="AL14" s="445">
        <v>8.3890552520752006</v>
      </c>
      <c r="AM14" s="107"/>
      <c r="AN14" s="445">
        <v>8.2775402069091797</v>
      </c>
      <c r="AO14" s="107"/>
      <c r="AP14" s="445">
        <v>8.9971990585327095</v>
      </c>
      <c r="AQ14" s="107"/>
      <c r="AR14" s="445">
        <v>7.8473930358886701</v>
      </c>
      <c r="AS14" s="107"/>
      <c r="AT14" s="445">
        <v>8.3115991510623086</v>
      </c>
      <c r="AU14" s="107"/>
      <c r="AV14" s="445">
        <v>7.9221611615507097</v>
      </c>
      <c r="AW14" s="107"/>
      <c r="AX14" s="44"/>
      <c r="AY14" s="295">
        <v>6</v>
      </c>
      <c r="AZ14" s="187" t="s">
        <v>314</v>
      </c>
      <c r="BA14" s="137" t="s">
        <v>291</v>
      </c>
      <c r="BB14" s="188" t="s">
        <v>214</v>
      </c>
      <c r="BC14" s="189"/>
      <c r="BD14" s="186" t="str">
        <f t="shared" si="19"/>
        <v>ok</v>
      </c>
      <c r="BE14" s="189"/>
      <c r="BF14" s="186" t="str">
        <f t="shared" si="20"/>
        <v>ok</v>
      </c>
      <c r="BG14" s="186"/>
      <c r="BH14" s="186" t="str">
        <f t="shared" si="0"/>
        <v>ok</v>
      </c>
      <c r="BI14" s="186"/>
      <c r="BJ14" s="186" t="str">
        <f t="shared" si="1"/>
        <v>ok</v>
      </c>
      <c r="BK14" s="186"/>
      <c r="BL14" s="186" t="str">
        <f t="shared" si="2"/>
        <v>ok</v>
      </c>
      <c r="BM14" s="186"/>
      <c r="BN14" s="186" t="str">
        <f t="shared" si="3"/>
        <v>ok</v>
      </c>
      <c r="BO14" s="186"/>
      <c r="BP14" s="186" t="str">
        <f t="shared" si="4"/>
        <v>ok</v>
      </c>
      <c r="BQ14" s="186"/>
      <c r="BR14" s="186" t="str">
        <f t="shared" si="5"/>
        <v>ok</v>
      </c>
      <c r="BS14" s="186"/>
      <c r="BT14" s="186" t="str">
        <f t="shared" si="6"/>
        <v>ok</v>
      </c>
      <c r="BU14" s="186"/>
      <c r="BV14" s="186" t="str">
        <f t="shared" si="7"/>
        <v>ok</v>
      </c>
      <c r="BW14" s="186"/>
      <c r="BX14" s="186" t="str">
        <f t="shared" si="8"/>
        <v>ok</v>
      </c>
      <c r="BY14" s="186"/>
      <c r="BZ14" s="186" t="str">
        <f t="shared" si="9"/>
        <v>ok</v>
      </c>
      <c r="CA14" s="186"/>
      <c r="CB14" s="186" t="str">
        <f t="shared" si="10"/>
        <v>ok</v>
      </c>
      <c r="CC14" s="186"/>
      <c r="CD14" s="186" t="str">
        <f t="shared" si="11"/>
        <v>ok</v>
      </c>
      <c r="CE14" s="468"/>
      <c r="CF14" s="186" t="str">
        <f t="shared" si="12"/>
        <v>ok</v>
      </c>
      <c r="CG14" s="186"/>
      <c r="CH14" s="186" t="str">
        <f t="shared" si="13"/>
        <v>ok</v>
      </c>
      <c r="CI14" s="186"/>
      <c r="CJ14" s="186" t="str">
        <f t="shared" si="14"/>
        <v>ok</v>
      </c>
      <c r="CK14" s="186"/>
      <c r="CL14" s="186" t="str">
        <f t="shared" si="15"/>
        <v>ok</v>
      </c>
      <c r="CM14" s="186"/>
      <c r="CN14" s="186" t="str">
        <f t="shared" si="16"/>
        <v>ok</v>
      </c>
      <c r="CO14" s="468"/>
      <c r="CP14" s="186" t="str">
        <f t="shared" si="17"/>
        <v>ok</v>
      </c>
      <c r="CQ14" s="186"/>
      <c r="CR14" s="186" t="str">
        <f t="shared" si="18"/>
        <v>ok</v>
      </c>
      <c r="CS14" s="186"/>
    </row>
    <row r="15" spans="1:98" ht="18.75" customHeight="1" x14ac:dyDescent="0.25">
      <c r="A15" s="182" t="s">
        <v>221</v>
      </c>
      <c r="B15" s="302">
        <v>1889</v>
      </c>
      <c r="C15" s="432">
        <v>7</v>
      </c>
      <c r="D15" s="68" t="s">
        <v>315</v>
      </c>
      <c r="E15" s="432" t="s">
        <v>291</v>
      </c>
      <c r="F15" s="445">
        <v>24.185174942016602</v>
      </c>
      <c r="G15" s="107"/>
      <c r="H15" s="445">
        <v>22.608505249023398</v>
      </c>
      <c r="I15" s="107"/>
      <c r="J15" s="445">
        <v>25.659688949585</v>
      </c>
      <c r="K15" s="107"/>
      <c r="L15" s="445">
        <v>24.915784835815401</v>
      </c>
      <c r="M15" s="107"/>
      <c r="N15" s="445">
        <v>25.223810195922901</v>
      </c>
      <c r="O15" s="107"/>
      <c r="P15" s="445">
        <v>25.799493789672901</v>
      </c>
      <c r="Q15" s="107"/>
      <c r="R15" s="445">
        <v>23.665554046630898</v>
      </c>
      <c r="S15" s="107"/>
      <c r="T15" s="445">
        <v>24.464527130126999</v>
      </c>
      <c r="U15" s="107"/>
      <c r="V15" s="445">
        <v>28.050367355346701</v>
      </c>
      <c r="W15" s="107"/>
      <c r="X15" s="445">
        <v>25.715845108032202</v>
      </c>
      <c r="Y15" s="107"/>
      <c r="Z15" s="445">
        <v>27.365177154541001</v>
      </c>
      <c r="AA15" s="107"/>
      <c r="AB15" s="445">
        <v>27.456462860107401</v>
      </c>
      <c r="AC15" s="107"/>
      <c r="AD15" s="445">
        <v>30.235771179199201</v>
      </c>
      <c r="AE15" s="107"/>
      <c r="AF15" s="445">
        <v>30.941888809204102</v>
      </c>
      <c r="AG15" s="107"/>
      <c r="AH15" s="445">
        <v>31.2334079742432</v>
      </c>
      <c r="AI15" s="107"/>
      <c r="AJ15" s="445">
        <v>27.7473258972168</v>
      </c>
      <c r="AK15" s="107"/>
      <c r="AL15" s="445">
        <v>28.289951324462901</v>
      </c>
      <c r="AM15" s="107"/>
      <c r="AN15" s="445">
        <v>29.725976943969702</v>
      </c>
      <c r="AO15" s="107"/>
      <c r="AP15" s="445">
        <v>28.3511657714844</v>
      </c>
      <c r="AQ15" s="107"/>
      <c r="AR15" s="445">
        <v>31.249834060668899</v>
      </c>
      <c r="AS15" s="107"/>
      <c r="AT15" s="445">
        <v>32.629544837348121</v>
      </c>
      <c r="AU15" s="107"/>
      <c r="AV15" s="445">
        <v>32.392795498660313</v>
      </c>
      <c r="AW15" s="107"/>
      <c r="AX15" s="44"/>
      <c r="AY15" s="294">
        <v>7</v>
      </c>
      <c r="AZ15" s="606" t="s">
        <v>315</v>
      </c>
      <c r="BA15" s="137" t="s">
        <v>291</v>
      </c>
      <c r="BB15" s="188" t="s">
        <v>214</v>
      </c>
      <c r="BC15" s="189"/>
      <c r="BD15" s="186" t="str">
        <f t="shared" si="19"/>
        <v>ok</v>
      </c>
      <c r="BE15" s="189"/>
      <c r="BF15" s="186" t="str">
        <f t="shared" si="20"/>
        <v>ok</v>
      </c>
      <c r="BG15" s="186"/>
      <c r="BH15" s="186" t="str">
        <f t="shared" si="0"/>
        <v>ok</v>
      </c>
      <c r="BI15" s="186"/>
      <c r="BJ15" s="186" t="str">
        <f t="shared" si="1"/>
        <v>ok</v>
      </c>
      <c r="BK15" s="186"/>
      <c r="BL15" s="186" t="str">
        <f t="shared" si="2"/>
        <v>ok</v>
      </c>
      <c r="BM15" s="186"/>
      <c r="BN15" s="186" t="str">
        <f t="shared" si="3"/>
        <v>ok</v>
      </c>
      <c r="BO15" s="186"/>
      <c r="BP15" s="186" t="str">
        <f t="shared" si="4"/>
        <v>ok</v>
      </c>
      <c r="BQ15" s="186"/>
      <c r="BR15" s="186" t="str">
        <f t="shared" si="5"/>
        <v>ok</v>
      </c>
      <c r="BS15" s="186"/>
      <c r="BT15" s="186" t="str">
        <f t="shared" si="6"/>
        <v>ok</v>
      </c>
      <c r="BU15" s="186"/>
      <c r="BV15" s="186" t="str">
        <f t="shared" si="7"/>
        <v>ok</v>
      </c>
      <c r="BW15" s="186"/>
      <c r="BX15" s="186" t="str">
        <f t="shared" si="8"/>
        <v>ok</v>
      </c>
      <c r="BY15" s="186"/>
      <c r="BZ15" s="186" t="str">
        <f t="shared" si="9"/>
        <v>ok</v>
      </c>
      <c r="CA15" s="186"/>
      <c r="CB15" s="186" t="str">
        <f t="shared" si="10"/>
        <v>ok</v>
      </c>
      <c r="CC15" s="186"/>
      <c r="CD15" s="186" t="str">
        <f t="shared" si="11"/>
        <v>ok</v>
      </c>
      <c r="CE15" s="468"/>
      <c r="CF15" s="186" t="str">
        <f t="shared" si="12"/>
        <v>ok</v>
      </c>
      <c r="CG15" s="186"/>
      <c r="CH15" s="186" t="str">
        <f t="shared" si="13"/>
        <v>ok</v>
      </c>
      <c r="CI15" s="186"/>
      <c r="CJ15" s="186" t="str">
        <f t="shared" si="14"/>
        <v>ok</v>
      </c>
      <c r="CK15" s="186"/>
      <c r="CL15" s="186" t="str">
        <f t="shared" si="15"/>
        <v>ok</v>
      </c>
      <c r="CM15" s="186"/>
      <c r="CN15" s="186" t="str">
        <f t="shared" si="16"/>
        <v>ok</v>
      </c>
      <c r="CO15" s="468"/>
      <c r="CP15" s="186" t="str">
        <f t="shared" si="17"/>
        <v>ok</v>
      </c>
      <c r="CQ15" s="186"/>
      <c r="CR15" s="186" t="str">
        <f t="shared" si="18"/>
        <v>ok</v>
      </c>
      <c r="CS15" s="186"/>
    </row>
    <row r="16" spans="1:98" ht="18.75" customHeight="1" x14ac:dyDescent="0.25">
      <c r="B16" s="302">
        <v>1890</v>
      </c>
      <c r="C16" s="448">
        <v>8</v>
      </c>
      <c r="D16" s="562" t="s">
        <v>316</v>
      </c>
      <c r="E16" s="432" t="s">
        <v>291</v>
      </c>
      <c r="F16" s="445"/>
      <c r="G16" s="107"/>
      <c r="H16" s="445"/>
      <c r="I16" s="107"/>
      <c r="J16" s="445"/>
      <c r="K16" s="107"/>
      <c r="L16" s="445"/>
      <c r="M16" s="107"/>
      <c r="N16" s="445"/>
      <c r="O16" s="107"/>
      <c r="P16" s="445"/>
      <c r="Q16" s="107"/>
      <c r="R16" s="445"/>
      <c r="S16" s="107"/>
      <c r="T16" s="445"/>
      <c r="U16" s="107"/>
      <c r="V16" s="445"/>
      <c r="W16" s="107"/>
      <c r="X16" s="445"/>
      <c r="Y16" s="107"/>
      <c r="Z16" s="445"/>
      <c r="AA16" s="107"/>
      <c r="AB16" s="445"/>
      <c r="AC16" s="107"/>
      <c r="AD16" s="445"/>
      <c r="AE16" s="107"/>
      <c r="AF16" s="445"/>
      <c r="AG16" s="107"/>
      <c r="AH16" s="445"/>
      <c r="AI16" s="107"/>
      <c r="AJ16" s="445"/>
      <c r="AK16" s="107"/>
      <c r="AL16" s="445"/>
      <c r="AM16" s="107"/>
      <c r="AN16" s="445"/>
      <c r="AO16" s="107"/>
      <c r="AP16" s="445"/>
      <c r="AQ16" s="107"/>
      <c r="AR16" s="445"/>
      <c r="AS16" s="107"/>
      <c r="AT16" s="445"/>
      <c r="AU16" s="107"/>
      <c r="AV16" s="445"/>
      <c r="AW16" s="107"/>
      <c r="AX16" s="44"/>
      <c r="AY16" s="294">
        <v>8</v>
      </c>
      <c r="AZ16" s="607" t="s">
        <v>316</v>
      </c>
      <c r="BA16" s="137" t="s">
        <v>291</v>
      </c>
      <c r="BB16" s="188" t="s">
        <v>214</v>
      </c>
      <c r="BC16" s="189"/>
      <c r="BD16" s="186" t="str">
        <f t="shared" si="19"/>
        <v>N/A</v>
      </c>
      <c r="BE16" s="189"/>
      <c r="BF16" s="186" t="str">
        <f t="shared" si="20"/>
        <v>N/A</v>
      </c>
      <c r="BG16" s="186"/>
      <c r="BH16" s="186" t="str">
        <f t="shared" si="0"/>
        <v>N/A</v>
      </c>
      <c r="BI16" s="186"/>
      <c r="BJ16" s="186" t="str">
        <f t="shared" si="1"/>
        <v>N/A</v>
      </c>
      <c r="BK16" s="186"/>
      <c r="BL16" s="186" t="str">
        <f t="shared" si="2"/>
        <v>N/A</v>
      </c>
      <c r="BM16" s="186"/>
      <c r="BN16" s="186" t="str">
        <f t="shared" si="3"/>
        <v>N/A</v>
      </c>
      <c r="BO16" s="186"/>
      <c r="BP16" s="186" t="str">
        <f t="shared" si="4"/>
        <v>N/A</v>
      </c>
      <c r="BQ16" s="186"/>
      <c r="BR16" s="186" t="str">
        <f t="shared" si="5"/>
        <v>N/A</v>
      </c>
      <c r="BS16" s="186"/>
      <c r="BT16" s="186" t="str">
        <f t="shared" si="6"/>
        <v>N/A</v>
      </c>
      <c r="BU16" s="186"/>
      <c r="BV16" s="186" t="str">
        <f t="shared" si="7"/>
        <v>N/A</v>
      </c>
      <c r="BW16" s="186"/>
      <c r="BX16" s="186" t="str">
        <f t="shared" si="8"/>
        <v>N/A</v>
      </c>
      <c r="BY16" s="186"/>
      <c r="BZ16" s="186" t="str">
        <f t="shared" si="9"/>
        <v>N/A</v>
      </c>
      <c r="CA16" s="186"/>
      <c r="CB16" s="186" t="str">
        <f t="shared" si="10"/>
        <v>N/A</v>
      </c>
      <c r="CC16" s="186"/>
      <c r="CD16" s="186" t="str">
        <f t="shared" si="11"/>
        <v>N/A</v>
      </c>
      <c r="CE16" s="468"/>
      <c r="CF16" s="186" t="str">
        <f t="shared" si="12"/>
        <v>N/A</v>
      </c>
      <c r="CG16" s="186"/>
      <c r="CH16" s="186" t="str">
        <f t="shared" si="13"/>
        <v>N/A</v>
      </c>
      <c r="CI16" s="186"/>
      <c r="CJ16" s="186" t="str">
        <f t="shared" si="14"/>
        <v>N/A</v>
      </c>
      <c r="CK16" s="186"/>
      <c r="CL16" s="186" t="str">
        <f t="shared" si="15"/>
        <v>N/A</v>
      </c>
      <c r="CM16" s="186"/>
      <c r="CN16" s="186" t="str">
        <f t="shared" si="16"/>
        <v>N/A</v>
      </c>
      <c r="CO16" s="468"/>
      <c r="CP16" s="186" t="str">
        <f t="shared" si="17"/>
        <v>N/A</v>
      </c>
      <c r="CQ16" s="186"/>
      <c r="CR16" s="186" t="str">
        <f t="shared" si="18"/>
        <v>N/A</v>
      </c>
      <c r="CS16" s="186"/>
    </row>
    <row r="17" spans="1:97" ht="18.75" customHeight="1" x14ac:dyDescent="0.25">
      <c r="A17" s="182" t="s">
        <v>221</v>
      </c>
      <c r="B17" s="302"/>
      <c r="C17" s="433">
        <v>9</v>
      </c>
      <c r="D17" s="459" t="s">
        <v>317</v>
      </c>
      <c r="E17" s="433" t="s">
        <v>291</v>
      </c>
      <c r="F17" s="457">
        <v>100</v>
      </c>
      <c r="G17" s="118"/>
      <c r="H17" s="457">
        <v>100</v>
      </c>
      <c r="I17" s="118"/>
      <c r="J17" s="457">
        <v>100</v>
      </c>
      <c r="K17" s="118"/>
      <c r="L17" s="457">
        <v>100</v>
      </c>
      <c r="M17" s="118"/>
      <c r="N17" s="457">
        <v>100</v>
      </c>
      <c r="O17" s="118"/>
      <c r="P17" s="457">
        <v>100</v>
      </c>
      <c r="Q17" s="118"/>
      <c r="R17" s="457">
        <v>100</v>
      </c>
      <c r="S17" s="118"/>
      <c r="T17" s="457">
        <v>100</v>
      </c>
      <c r="U17" s="118"/>
      <c r="V17" s="457">
        <v>100</v>
      </c>
      <c r="W17" s="118"/>
      <c r="X17" s="457">
        <v>100</v>
      </c>
      <c r="Y17" s="118"/>
      <c r="Z17" s="457">
        <v>100</v>
      </c>
      <c r="AA17" s="118"/>
      <c r="AB17" s="457">
        <v>100</v>
      </c>
      <c r="AC17" s="118"/>
      <c r="AD17" s="457">
        <v>100</v>
      </c>
      <c r="AE17" s="118"/>
      <c r="AF17" s="457">
        <v>100</v>
      </c>
      <c r="AG17" s="118"/>
      <c r="AH17" s="457">
        <v>100</v>
      </c>
      <c r="AI17" s="118"/>
      <c r="AJ17" s="457">
        <v>100</v>
      </c>
      <c r="AK17" s="118"/>
      <c r="AL17" s="457">
        <v>100</v>
      </c>
      <c r="AM17" s="118"/>
      <c r="AN17" s="457">
        <v>100</v>
      </c>
      <c r="AO17" s="118"/>
      <c r="AP17" s="457">
        <v>100</v>
      </c>
      <c r="AQ17" s="118"/>
      <c r="AR17" s="457">
        <v>100</v>
      </c>
      <c r="AS17" s="118"/>
      <c r="AT17" s="457">
        <v>100</v>
      </c>
      <c r="AU17" s="118"/>
      <c r="AV17" s="457">
        <v>100</v>
      </c>
      <c r="AW17" s="118"/>
      <c r="AX17" s="44"/>
      <c r="AY17" s="296">
        <v>9</v>
      </c>
      <c r="AZ17" s="336" t="s">
        <v>317</v>
      </c>
      <c r="BA17" s="227" t="s">
        <v>291</v>
      </c>
      <c r="BB17" s="193">
        <v>100</v>
      </c>
      <c r="BC17" s="244"/>
      <c r="BD17" s="193">
        <v>100</v>
      </c>
      <c r="BE17" s="244"/>
      <c r="BF17" s="193">
        <v>100</v>
      </c>
      <c r="BG17" s="244"/>
      <c r="BH17" s="193">
        <v>100</v>
      </c>
      <c r="BI17" s="244"/>
      <c r="BJ17" s="193">
        <v>100</v>
      </c>
      <c r="BK17" s="244"/>
      <c r="BL17" s="193">
        <v>100</v>
      </c>
      <c r="BM17" s="244"/>
      <c r="BN17" s="193">
        <v>100</v>
      </c>
      <c r="BO17" s="244"/>
      <c r="BP17" s="193">
        <v>100</v>
      </c>
      <c r="BQ17" s="244"/>
      <c r="BR17" s="193">
        <v>100</v>
      </c>
      <c r="BS17" s="244"/>
      <c r="BT17" s="193">
        <v>100</v>
      </c>
      <c r="BU17" s="244"/>
      <c r="BV17" s="193">
        <v>100</v>
      </c>
      <c r="BW17" s="244"/>
      <c r="BX17" s="193">
        <v>100</v>
      </c>
      <c r="BY17" s="244"/>
      <c r="BZ17" s="193">
        <v>100</v>
      </c>
      <c r="CA17" s="244"/>
      <c r="CB17" s="193">
        <v>100</v>
      </c>
      <c r="CC17" s="244"/>
      <c r="CD17" s="193">
        <v>100</v>
      </c>
      <c r="CE17" s="244"/>
      <c r="CF17" s="193">
        <v>100</v>
      </c>
      <c r="CG17" s="244"/>
      <c r="CH17" s="193">
        <v>100</v>
      </c>
      <c r="CI17" s="244"/>
      <c r="CJ17" s="193">
        <v>100</v>
      </c>
      <c r="CK17" s="244"/>
      <c r="CL17" s="193">
        <v>100</v>
      </c>
      <c r="CM17" s="244"/>
      <c r="CN17" s="193">
        <v>100</v>
      </c>
      <c r="CO17" s="244"/>
      <c r="CP17" s="193">
        <v>100</v>
      </c>
      <c r="CQ17" s="244"/>
      <c r="CR17" s="193">
        <v>100</v>
      </c>
      <c r="CS17" s="244"/>
    </row>
    <row r="18" spans="1:97" ht="23.25" customHeight="1" x14ac:dyDescent="0.25">
      <c r="C18" s="43" t="s">
        <v>295</v>
      </c>
      <c r="D18" s="359"/>
      <c r="E18" s="57"/>
      <c r="F18" s="57"/>
      <c r="G18" s="368"/>
      <c r="H18" s="57"/>
      <c r="I18" s="57"/>
      <c r="J18" s="57"/>
      <c r="K18" s="57"/>
      <c r="L18" s="57"/>
      <c r="M18" s="57"/>
      <c r="N18" s="57"/>
      <c r="O18" s="57"/>
      <c r="P18" s="57"/>
      <c r="Q18" s="57"/>
      <c r="R18" s="57"/>
      <c r="S18" s="57"/>
      <c r="T18" s="57"/>
      <c r="U18" s="57"/>
      <c r="V18" s="57"/>
      <c r="W18" s="57"/>
      <c r="X18" s="57"/>
      <c r="Y18" s="57"/>
      <c r="Z18" s="57"/>
      <c r="AA18" s="377"/>
      <c r="AB18" s="57"/>
      <c r="AC18" s="377"/>
      <c r="AY18" s="337" t="s">
        <v>227</v>
      </c>
      <c r="AZ18" s="228"/>
      <c r="BA18" s="229"/>
      <c r="BB18" s="245"/>
      <c r="BC18" s="246"/>
      <c r="BD18" s="231"/>
      <c r="BE18" s="246"/>
      <c r="BF18" s="231"/>
      <c r="BG18" s="246"/>
      <c r="BH18" s="231"/>
      <c r="BI18" s="246"/>
      <c r="BJ18" s="231"/>
      <c r="BK18" s="246"/>
      <c r="BL18" s="231"/>
      <c r="BM18" s="246"/>
      <c r="BN18" s="231"/>
      <c r="BO18" s="246"/>
      <c r="BP18" s="231"/>
      <c r="BQ18" s="246"/>
      <c r="CB18" s="168"/>
      <c r="CC18" s="168"/>
      <c r="CD18" s="168"/>
      <c r="CE18" s="168"/>
      <c r="CH18" s="168"/>
      <c r="CI18" s="168"/>
      <c r="CJ18" s="198"/>
      <c r="CK18" s="242"/>
      <c r="CN18" s="168"/>
      <c r="CO18" s="168"/>
      <c r="CP18" s="198"/>
      <c r="CQ18" s="242"/>
      <c r="CR18" s="168"/>
      <c r="CS18" s="168"/>
    </row>
    <row r="19" spans="1:97" ht="12.6" customHeight="1" x14ac:dyDescent="0.25">
      <c r="A19" s="264"/>
      <c r="C19" s="162" t="s">
        <v>228</v>
      </c>
      <c r="D19" s="690" t="s">
        <v>230</v>
      </c>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40"/>
      <c r="AS19" s="640"/>
      <c r="AT19" s="640"/>
      <c r="AU19" s="640"/>
      <c r="AV19" s="640"/>
      <c r="AW19" s="640"/>
      <c r="AX19"/>
      <c r="AY19" s="122" t="s">
        <v>209</v>
      </c>
      <c r="AZ19" s="122" t="s">
        <v>210</v>
      </c>
      <c r="BA19" s="122" t="s">
        <v>211</v>
      </c>
      <c r="BB19" s="297">
        <v>1990</v>
      </c>
      <c r="BC19" s="298"/>
      <c r="BD19" s="297">
        <v>1995</v>
      </c>
      <c r="BE19" s="298"/>
      <c r="BF19" s="297">
        <v>2000</v>
      </c>
      <c r="BG19" s="298"/>
      <c r="BH19" s="297">
        <v>2001</v>
      </c>
      <c r="BI19" s="298"/>
      <c r="BJ19" s="297">
        <v>2002</v>
      </c>
      <c r="BK19" s="298"/>
      <c r="BL19" s="297">
        <v>2003</v>
      </c>
      <c r="BM19" s="298"/>
      <c r="BN19" s="297">
        <v>2004</v>
      </c>
      <c r="BO19" s="298"/>
      <c r="BP19" s="297">
        <v>2005</v>
      </c>
      <c r="BQ19" s="298"/>
      <c r="BR19" s="297">
        <v>2006</v>
      </c>
      <c r="BS19" s="298"/>
      <c r="BT19" s="297">
        <v>2007</v>
      </c>
      <c r="BU19" s="298"/>
      <c r="BV19" s="297">
        <v>2008</v>
      </c>
      <c r="BW19" s="298"/>
      <c r="BX19" s="297">
        <v>2009</v>
      </c>
      <c r="BY19" s="298"/>
      <c r="BZ19" s="297">
        <v>2010</v>
      </c>
      <c r="CA19" s="299"/>
      <c r="CB19" s="297">
        <v>2011</v>
      </c>
      <c r="CC19" s="300"/>
      <c r="CD19" s="297">
        <v>2012</v>
      </c>
      <c r="CE19" s="299"/>
      <c r="CF19" s="297">
        <v>2013</v>
      </c>
      <c r="CG19" s="299"/>
      <c r="CH19" s="297">
        <v>2014</v>
      </c>
      <c r="CI19" s="300"/>
      <c r="CJ19" s="297">
        <v>2015</v>
      </c>
      <c r="CK19" s="299"/>
      <c r="CL19" s="123">
        <v>2016</v>
      </c>
      <c r="CM19" s="161"/>
      <c r="CN19" s="123">
        <v>2017</v>
      </c>
      <c r="CO19" s="99"/>
      <c r="CP19" s="123">
        <v>2018</v>
      </c>
      <c r="CQ19" s="99"/>
      <c r="CR19" s="123">
        <v>2019</v>
      </c>
      <c r="CS19" s="161"/>
    </row>
    <row r="20" spans="1:97" ht="11.7" customHeight="1" x14ac:dyDescent="0.25">
      <c r="A20" s="264"/>
      <c r="C20" s="162" t="s">
        <v>228</v>
      </c>
      <c r="D20" s="685" t="s">
        <v>231</v>
      </c>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154"/>
      <c r="AW20" s="154"/>
      <c r="AX20" s="262"/>
      <c r="AY20" s="331">
        <v>9</v>
      </c>
      <c r="AZ20" s="332" t="s">
        <v>232</v>
      </c>
      <c r="BA20" s="137" t="s">
        <v>291</v>
      </c>
      <c r="BB20" s="484">
        <f>F9+F10+F11+F12+F13+F14+F15</f>
        <v>100.00000131130219</v>
      </c>
      <c r="BC20" s="484"/>
      <c r="BD20" s="484">
        <f>H9+H10+H11+H12+H13+H14+H15</f>
        <v>99.999998211860586</v>
      </c>
      <c r="BE20" s="484"/>
      <c r="BF20" s="484">
        <f>J9+J10+J11+J12+J13+J14+J15</f>
        <v>100.00000107288366</v>
      </c>
      <c r="BG20" s="484"/>
      <c r="BH20" s="484">
        <f>L9+L10+L11+L12+L13+L14+L15</f>
        <v>99.999998748302346</v>
      </c>
      <c r="BI20" s="484"/>
      <c r="BJ20" s="484">
        <f>N9+N10+N11+N12+N13+N14+N15</f>
        <v>100.00000268220904</v>
      </c>
      <c r="BK20" s="484"/>
      <c r="BL20" s="484">
        <f>P9+P10+P11+P12+P13+P14+P15</f>
        <v>99.999998033046779</v>
      </c>
      <c r="BM20" s="484"/>
      <c r="BN20" s="484">
        <f>R9+R10+R11+R12+R13+R14+R15</f>
        <v>100.00000023841866</v>
      </c>
      <c r="BO20" s="484"/>
      <c r="BP20" s="484">
        <f>T9+T10+T11+T12+T13+T14+T15</f>
        <v>100.00000244379044</v>
      </c>
      <c r="BQ20" s="484"/>
      <c r="BR20" s="484">
        <f>V9+V10+V11+V12+V13+V14+V15</f>
        <v>100.00000035762787</v>
      </c>
      <c r="BS20" s="484"/>
      <c r="BT20" s="484">
        <f>X9+X10+X11+X12+X13+X14+X15</f>
        <v>100.00000149011618</v>
      </c>
      <c r="BU20" s="484"/>
      <c r="BV20" s="484">
        <f>Z9+Z10+Z11+Z12+Z13+Z14+Z15</f>
        <v>99.999998450279179</v>
      </c>
      <c r="BW20" s="484"/>
      <c r="BX20" s="484">
        <f>AB9+AB10+AB11+AB12+AB13+AB14+AB15</f>
        <v>99.999997258186312</v>
      </c>
      <c r="BY20" s="484"/>
      <c r="BZ20" s="484">
        <f>AD9+AD10+AD11+AD12+AD13+AD14+AD15</f>
        <v>100.0000017285347</v>
      </c>
      <c r="CA20" s="484"/>
      <c r="CB20" s="484">
        <f>AF9+AF10+AF11+AF12+AF13+AF14+AF15</f>
        <v>99.999998092651381</v>
      </c>
      <c r="CC20" s="484"/>
      <c r="CD20" s="484">
        <f>AH9+AH10+AH11+AH12+AH13+AH14+AH15</f>
        <v>100.00000047683719</v>
      </c>
      <c r="CE20" s="485"/>
      <c r="CF20" s="484">
        <f>AJ9+AJ10+AJ11+AJ12+AJ13+AJ14+AJ15</f>
        <v>100.00000107288363</v>
      </c>
      <c r="CG20" s="484"/>
      <c r="CH20" s="484">
        <f>AL9+AL10+AL11+AL12+AL13+AL14+AL15</f>
        <v>99.999998331069918</v>
      </c>
      <c r="CI20" s="484"/>
      <c r="CJ20" s="484">
        <f>AN9+AN10+AN11+AN12+AN13+AN14+AN15</f>
        <v>99.999999105930385</v>
      </c>
      <c r="CK20" s="484"/>
      <c r="CL20" s="484">
        <f>AP9+AP10+AP11+AP12+AP13+AP14+AP15</f>
        <v>100.00000238418581</v>
      </c>
      <c r="CM20" s="484"/>
      <c r="CN20" s="484">
        <f>AR9+AR10+AR11+AR12+AR13+AR14+AR15</f>
        <v>100.00000184774396</v>
      </c>
      <c r="CO20" s="485"/>
      <c r="CP20" s="484">
        <f>AT9+AT10+AT11+AT12+AT13+AT14+AT15</f>
        <v>100</v>
      </c>
      <c r="CQ20" s="484"/>
      <c r="CR20" s="484">
        <f>AV9+AV10+AV11+AV12+AV13+AV14+AV15</f>
        <v>100</v>
      </c>
      <c r="CS20" s="484"/>
    </row>
    <row r="21" spans="1:97" ht="11.7" customHeight="1" x14ac:dyDescent="0.25">
      <c r="A21" s="264"/>
      <c r="C21" s="162"/>
      <c r="D21" s="681"/>
      <c r="E21" s="681"/>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c r="AQ21" s="681"/>
      <c r="AR21" s="154"/>
      <c r="AS21" s="154"/>
      <c r="AT21" s="154"/>
      <c r="AU21" s="154"/>
      <c r="AV21" s="154"/>
      <c r="AW21" s="154"/>
      <c r="AX21"/>
      <c r="AY21" s="334" t="s">
        <v>233</v>
      </c>
      <c r="AZ21" s="333" t="s">
        <v>318</v>
      </c>
      <c r="BA21" s="301"/>
      <c r="BB21" s="301" t="str">
        <f>IF(OR(ISBLANK(F9),ISBLANK(F10),ISBLANK(F11),ISBLANK(F12),ISBLANK(F13),ISBLANK(F14),ISBLANK(F15)),"N/A",IF(ROUND(BB20,0)=100,"ok","&lt;&gt;"))</f>
        <v>ok</v>
      </c>
      <c r="BC21" s="301"/>
      <c r="BD21" s="301" t="str">
        <f>IF(OR(ISBLANK(H9),ISBLANK(H10),ISBLANK(H11),ISBLANK(H12),ISBLANK(H13),ISBLANK(H14),ISBLANK(H15)),"N/A",IF(ROUND(BD20,0)=100,"ok","&lt;&gt;"))</f>
        <v>ok</v>
      </c>
      <c r="BE21" s="301"/>
      <c r="BF21" s="301" t="str">
        <f>IF(OR(ISBLANK(J9),ISBLANK(J10),ISBLANK(J11),ISBLANK(J12),ISBLANK(J13),ISBLANK(J14),ISBLANK(J15)),"N/A",IF(ROUND(BF20,0)=100,"ok","&lt;&gt;"))</f>
        <v>ok</v>
      </c>
      <c r="BG21" s="301"/>
      <c r="BH21" s="301" t="str">
        <f>IF(OR(ISBLANK(L9),ISBLANK(L10),ISBLANK(L11),ISBLANK(L12),ISBLANK(L13),ISBLANK(L14),ISBLANK(L15)),"N/A",IF(ROUND(BH20,0)=100,"ok","&lt;&gt;"))</f>
        <v>ok</v>
      </c>
      <c r="BI21" s="301"/>
      <c r="BJ21" s="301" t="str">
        <f>IF(OR(ISBLANK(N9),ISBLANK(N10),ISBLANK(N11),ISBLANK(N12),ISBLANK(N13),ISBLANK(N14),ISBLANK(N15)),"N/A",IF(ROUND(BJ20,0)=100,"ok","&lt;&gt;"))</f>
        <v>ok</v>
      </c>
      <c r="BK21" s="301"/>
      <c r="BL21" s="301" t="str">
        <f>IF(OR(ISBLANK(P9),ISBLANK(P10),ISBLANK(P11),ISBLANK(P12),ISBLANK(P13),ISBLANK(P14),ISBLANK(P15)),"N/A",IF(ROUND(BL20,0)=100,"ok","&lt;&gt;"))</f>
        <v>ok</v>
      </c>
      <c r="BM21" s="301"/>
      <c r="BN21" s="301" t="str">
        <f>IF(OR(ISBLANK(R9),ISBLANK(R10),ISBLANK(R11),ISBLANK(R12),ISBLANK(R13),ISBLANK(R14),ISBLANK(R15)),"N/A",IF(ROUND(BN20,0)=100,"ok","&lt;&gt;"))</f>
        <v>ok</v>
      </c>
      <c r="BO21" s="301"/>
      <c r="BP21" s="301" t="str">
        <f>IF(OR(ISBLANK(T9),ISBLANK(T10),ISBLANK(T11),ISBLANK(T12),ISBLANK(T13),ISBLANK(T14),ISBLANK(T15)),"N/A",IF(ROUND(BP20,0)=100,"ok","&lt;&gt;"))</f>
        <v>ok</v>
      </c>
      <c r="BQ21" s="301"/>
      <c r="BR21" s="301" t="str">
        <f>IF(OR(ISBLANK(V9),ISBLANK(V10),ISBLANK(V11),ISBLANK(V12),ISBLANK(V13),ISBLANK(V14),ISBLANK(V15)),"N/A",IF(ROUND(BR20,0)=100,"ok","&lt;&gt;"))</f>
        <v>ok</v>
      </c>
      <c r="BS21" s="301"/>
      <c r="BT21" s="301" t="str">
        <f>IF(OR(ISBLANK(X9),ISBLANK(X10),ISBLANK(X11),ISBLANK(X12),ISBLANK(X13),ISBLANK(X14),ISBLANK(X15)),"N/A",IF(ROUND(BT20,0)=100,"ok","&lt;&gt;"))</f>
        <v>ok</v>
      </c>
      <c r="BU21" s="301"/>
      <c r="BV21" s="301" t="str">
        <f>IF(OR(ISBLANK(Z9),ISBLANK(Z10),ISBLANK(Z11),ISBLANK(Z12),ISBLANK(Z13),ISBLANK(Z14),ISBLANK(Z15)),"N/A",IF(ROUND(BV20,0)=100,"ok","&lt;&gt;"))</f>
        <v>ok</v>
      </c>
      <c r="BW21" s="301"/>
      <c r="BX21" s="301" t="str">
        <f>IF(OR(ISBLANK(AB9),ISBLANK(AB10),ISBLANK(AB11),ISBLANK(AB12),ISBLANK(AB13),ISBLANK(AB14),ISBLANK(AB15)),"N/A",IF(ROUND(BX20,0)=100,"ok","&lt;&gt;"))</f>
        <v>ok</v>
      </c>
      <c r="BY21" s="301"/>
      <c r="BZ21" s="301" t="str">
        <f>IF(OR(ISBLANK(AD9),ISBLANK(AD10),ISBLANK(AD11),ISBLANK(AD12),ISBLANK(AD13),ISBLANK(AD14),ISBLANK(AD15)),"N/A",IF(ROUND(BZ20,0)=100,"ok","&lt;&gt;"))</f>
        <v>ok</v>
      </c>
      <c r="CA21" s="301"/>
      <c r="CB21" s="301" t="str">
        <f>IF(OR(ISBLANK(AF9),ISBLANK(AF10),ISBLANK(AF11),ISBLANK(AF12),ISBLANK(AF13),ISBLANK(AF14),ISBLANK(AF15)),"N/A",IF(ROUND(CB20,0)=100,"ok","&lt;&gt;"))</f>
        <v>ok</v>
      </c>
      <c r="CC21" s="301"/>
      <c r="CD21" s="301" t="str">
        <f>IF(OR(ISBLANK(AH9),ISBLANK(AH10),ISBLANK(AH11),ISBLANK(AH12),ISBLANK(AH13),ISBLANK(AH14),ISBLANK(AH15)),"N/A",IF(ROUND(CD20,0)=100,"ok","&lt;&gt;"))</f>
        <v>ok</v>
      </c>
      <c r="CE21" s="301"/>
      <c r="CF21" s="301" t="str">
        <f>IF(OR(ISBLANK(AJ9),ISBLANK(AJ10),ISBLANK(AJ11),ISBLANK(AJ12),ISBLANK(AJ13),ISBLANK(AJ14),ISBLANK(AJ15)),"N/A",IF(ROUND(CF20,0)=100,"ok","&lt;&gt;"))</f>
        <v>ok</v>
      </c>
      <c r="CG21" s="301"/>
      <c r="CH21" s="301" t="str">
        <f>IF(OR(ISBLANK(AL9),ISBLANK(AL10),ISBLANK(AL11),ISBLANK(AL12),ISBLANK(AL13),ISBLANK(AL14),ISBLANK(AL15)),"N/A",IF(ROUND(CH20,0)=100,"ok","&lt;&gt;"))</f>
        <v>ok</v>
      </c>
      <c r="CI21" s="301"/>
      <c r="CJ21" s="301" t="str">
        <f>IF(OR(ISBLANK(AN9),ISBLANK(AN10),ISBLANK(AN11),ISBLANK(AN12),ISBLANK(AN13),ISBLANK(AN14),ISBLANK(AN15)),"N/A",IF(ROUND(CJ20,0)=100,"ok","&lt;&gt;"))</f>
        <v>ok</v>
      </c>
      <c r="CK21" s="301"/>
      <c r="CL21" s="301" t="str">
        <f>IF(OR(ISBLANK(AP9),ISBLANK(AP10),ISBLANK(AP11),ISBLANK(AP12),ISBLANK(AP13),ISBLANK(AP14),ISBLANK(AP15)),"N/A",IF(ROUND(CL20,0)=100,"ok","&lt;&gt;"))</f>
        <v>ok</v>
      </c>
      <c r="CM21" s="301"/>
      <c r="CN21" s="301" t="str">
        <f>IF(OR(ISBLANK(AR9),ISBLANK(AR10),ISBLANK(AR11),ISBLANK(AR12),ISBLANK(AR13),ISBLANK(AR14),ISBLANK(AR15)),"N/A",IF(ROUND(CN20,0)=100,"ok","&lt;&gt;"))</f>
        <v>ok</v>
      </c>
      <c r="CO21" s="301"/>
      <c r="CP21" s="301" t="str">
        <f>IF(OR(ISBLANK(AT9),ISBLANK(AT10),ISBLANK(AT11),ISBLANK(AT12),ISBLANK(AT13),ISBLANK(AT14),ISBLANK(AT15)),"N/A",IF(ROUND(CP20,0)=100,"ok","&lt;&gt;"))</f>
        <v>ok</v>
      </c>
      <c r="CQ21" s="301"/>
      <c r="CR21" s="301" t="str">
        <f>IF(OR(ISBLANK(AV9),ISBLANK(AV10),ISBLANK(AV11),ISBLANK(AV12),ISBLANK(AV13),ISBLANK(AV14),ISBLANK(AV15)),"N/A",IF(ROUND(CR20,0)=100,"ok","&lt;&gt;"))</f>
        <v>ok</v>
      </c>
      <c r="CS21" s="301"/>
    </row>
    <row r="22" spans="1:97" ht="12.6" customHeight="1" x14ac:dyDescent="0.25">
      <c r="C22" s="56"/>
      <c r="D22" s="71"/>
      <c r="E22" s="54"/>
      <c r="F22" s="55"/>
      <c r="G22" s="105"/>
      <c r="H22" s="88"/>
      <c r="I22" s="105"/>
      <c r="J22" s="88"/>
      <c r="K22" s="105"/>
      <c r="L22" s="88"/>
      <c r="M22" s="105"/>
      <c r="N22" s="88"/>
      <c r="O22" s="105"/>
      <c r="P22" s="88"/>
      <c r="Q22" s="105"/>
      <c r="R22" s="88"/>
      <c r="S22" s="105"/>
      <c r="T22" s="88"/>
      <c r="U22" s="105"/>
      <c r="V22" s="88"/>
      <c r="W22" s="105"/>
      <c r="X22" s="88"/>
      <c r="Y22" s="105"/>
      <c r="Z22" s="88"/>
      <c r="AA22" s="398"/>
      <c r="AB22" s="88"/>
      <c r="AC22" s="398"/>
      <c r="AY22" s="176" t="s">
        <v>241</v>
      </c>
      <c r="AZ22" s="339" t="s">
        <v>242</v>
      </c>
      <c r="BA22" s="229"/>
      <c r="BB22" s="245"/>
      <c r="BC22" s="246"/>
      <c r="BD22" s="231"/>
      <c r="BE22" s="246"/>
      <c r="BF22" s="231"/>
      <c r="BG22" s="246"/>
      <c r="BH22" s="231"/>
      <c r="BI22" s="246"/>
      <c r="BJ22" s="231"/>
      <c r="BK22" s="246"/>
      <c r="BL22" s="231"/>
      <c r="BM22" s="246"/>
      <c r="BN22" s="231"/>
      <c r="BO22" s="246"/>
      <c r="BP22" s="231"/>
      <c r="BQ22" s="246"/>
      <c r="BR22" s="231"/>
      <c r="BS22" s="246"/>
      <c r="BT22" s="231"/>
      <c r="BU22" s="246"/>
      <c r="BV22" s="231"/>
      <c r="BW22" s="246"/>
      <c r="BX22" s="231"/>
      <c r="BY22" s="246"/>
    </row>
    <row r="23" spans="1:97" ht="17.25" customHeight="1" x14ac:dyDescent="0.3">
      <c r="A23" s="264"/>
      <c r="B23" s="264">
        <v>1</v>
      </c>
      <c r="C23" s="49" t="s">
        <v>237</v>
      </c>
      <c r="D23" s="49"/>
      <c r="E23" s="49"/>
      <c r="F23" s="93"/>
      <c r="G23" s="98"/>
      <c r="H23" s="93"/>
      <c r="I23" s="98"/>
      <c r="J23" s="93"/>
      <c r="K23" s="98"/>
      <c r="L23" s="93"/>
      <c r="M23" s="98"/>
      <c r="N23" s="93"/>
      <c r="O23" s="98"/>
      <c r="P23" s="93"/>
      <c r="Q23" s="98"/>
      <c r="R23" s="93"/>
      <c r="S23" s="98"/>
      <c r="T23" s="93"/>
      <c r="U23" s="98"/>
      <c r="V23" s="93"/>
      <c r="W23" s="98"/>
      <c r="X23" s="93"/>
      <c r="Y23" s="98"/>
      <c r="Z23" s="93"/>
      <c r="AA23" s="399"/>
      <c r="AB23" s="93"/>
      <c r="AC23" s="399"/>
      <c r="AD23" s="93"/>
      <c r="AE23" s="399"/>
      <c r="AF23" s="93"/>
      <c r="AG23" s="399"/>
      <c r="AH23" s="93"/>
      <c r="AI23" s="399"/>
      <c r="AJ23" s="98"/>
      <c r="AK23" s="399"/>
      <c r="AL23" s="98"/>
      <c r="AM23" s="399"/>
      <c r="AN23" s="93"/>
      <c r="AO23" s="399"/>
      <c r="AP23" s="93"/>
      <c r="AQ23" s="399"/>
      <c r="AR23" s="98"/>
      <c r="AS23" s="399"/>
      <c r="AT23" s="98"/>
      <c r="AU23" s="399"/>
      <c r="AV23" s="98"/>
      <c r="AW23" s="399"/>
      <c r="AX23"/>
      <c r="AY23" s="176" t="s">
        <v>243</v>
      </c>
      <c r="AZ23" s="339" t="s">
        <v>244</v>
      </c>
      <c r="BB23" s="176"/>
      <c r="BC23" s="247"/>
      <c r="BD23" s="176"/>
      <c r="BE23" s="247"/>
      <c r="BF23" s="176"/>
      <c r="BG23" s="247"/>
      <c r="BH23" s="176"/>
      <c r="BI23" s="247"/>
      <c r="BJ23" s="176"/>
      <c r="BK23" s="247"/>
      <c r="BL23" s="176"/>
      <c r="BM23" s="247"/>
      <c r="BN23" s="176"/>
      <c r="BO23" s="247"/>
      <c r="BP23" s="176"/>
      <c r="BQ23" s="247"/>
      <c r="BR23" s="176"/>
      <c r="BS23" s="247"/>
      <c r="BT23" s="176"/>
      <c r="BU23" s="247"/>
      <c r="BV23" s="176"/>
      <c r="BW23" s="247"/>
      <c r="BX23" s="176"/>
      <c r="BY23" s="247"/>
      <c r="BZ23" s="176"/>
      <c r="CA23" s="247"/>
      <c r="CB23" s="176"/>
      <c r="CC23" s="247"/>
      <c r="CD23" s="176"/>
      <c r="CE23" s="247"/>
      <c r="CF23" s="176"/>
      <c r="CG23" s="247"/>
      <c r="CH23" s="176"/>
      <c r="CI23" s="247"/>
      <c r="CJ23" s="222"/>
      <c r="CN23" s="176"/>
      <c r="CO23" s="247"/>
      <c r="CP23" s="222"/>
      <c r="CR23" s="176"/>
      <c r="CS23" s="247"/>
    </row>
    <row r="24" spans="1:97" ht="2.25" customHeight="1" thickBot="1" x14ac:dyDescent="0.35">
      <c r="A24" s="264"/>
      <c r="C24" s="1"/>
      <c r="D24" s="1"/>
      <c r="E24" s="1"/>
      <c r="F24" s="44"/>
      <c r="G24" s="100"/>
      <c r="H24" s="44"/>
      <c r="I24" s="100"/>
      <c r="J24" s="44"/>
      <c r="K24" s="100"/>
      <c r="L24" s="44"/>
      <c r="M24" s="100"/>
      <c r="N24" s="44"/>
      <c r="O24" s="100"/>
      <c r="P24" s="44"/>
      <c r="Q24" s="100"/>
      <c r="R24" s="44"/>
      <c r="S24" s="100"/>
      <c r="T24" s="44"/>
      <c r="U24" s="100"/>
      <c r="V24" s="44"/>
      <c r="W24" s="100"/>
      <c r="X24" s="44"/>
      <c r="Y24" s="100"/>
      <c r="Z24" s="44"/>
      <c r="AA24" s="400"/>
      <c r="AB24" s="44"/>
      <c r="AC24" s="400"/>
      <c r="AD24" s="44"/>
      <c r="AE24" s="400"/>
      <c r="AF24" s="44"/>
      <c r="AG24" s="400"/>
      <c r="AH24" s="44"/>
      <c r="AI24" s="400"/>
      <c r="AJ24" s="100"/>
      <c r="AK24" s="400"/>
      <c r="AL24" s="100"/>
      <c r="AM24" s="400"/>
      <c r="AN24" s="44"/>
      <c r="AO24" s="400"/>
      <c r="AP24" s="44"/>
      <c r="AQ24" s="400"/>
      <c r="AR24" s="100"/>
      <c r="AS24" s="400"/>
      <c r="AT24" s="100"/>
      <c r="AU24" s="400"/>
      <c r="AV24" s="100"/>
      <c r="AW24" s="400"/>
      <c r="AX24"/>
      <c r="BB24" s="176"/>
      <c r="BC24" s="247"/>
      <c r="BD24" s="176"/>
      <c r="BE24" s="247"/>
      <c r="BF24" s="176"/>
      <c r="BG24" s="247"/>
      <c r="BH24" s="176"/>
      <c r="BI24" s="247"/>
      <c r="BJ24" s="176"/>
      <c r="BK24" s="247"/>
      <c r="BL24" s="176"/>
      <c r="BM24" s="247"/>
      <c r="BN24" s="176"/>
      <c r="BO24" s="247"/>
      <c r="BP24" s="176"/>
      <c r="BQ24" s="247"/>
      <c r="BR24" s="176"/>
      <c r="BS24" s="247"/>
      <c r="BT24" s="176"/>
      <c r="BU24" s="247"/>
      <c r="BV24" s="176"/>
      <c r="BW24" s="247"/>
      <c r="BX24" s="176"/>
      <c r="BY24" s="247"/>
      <c r="BZ24" s="176"/>
      <c r="CA24" s="247"/>
      <c r="CB24" s="176"/>
      <c r="CC24" s="247"/>
      <c r="CD24" s="176"/>
      <c r="CE24" s="247"/>
      <c r="CF24" s="176"/>
      <c r="CG24" s="247"/>
      <c r="CH24" s="176"/>
      <c r="CI24" s="247"/>
      <c r="CN24" s="176"/>
      <c r="CO24" s="247"/>
      <c r="CR24" s="176"/>
      <c r="CS24" s="247"/>
    </row>
    <row r="25" spans="1:97" ht="18" customHeight="1" x14ac:dyDescent="0.25">
      <c r="A25" s="264"/>
      <c r="C25" s="539" t="s">
        <v>239</v>
      </c>
      <c r="D25" s="726" t="s">
        <v>240</v>
      </c>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c r="AY25" s="268" t="s">
        <v>319</v>
      </c>
      <c r="AZ25" s="267" t="s">
        <v>320</v>
      </c>
      <c r="BA25" s="216"/>
      <c r="BB25" s="248"/>
      <c r="BC25" s="249"/>
      <c r="BD25" s="248"/>
      <c r="BE25" s="249"/>
      <c r="BF25" s="248"/>
      <c r="BG25" s="249"/>
      <c r="BH25" s="248"/>
      <c r="BI25" s="249"/>
      <c r="BJ25" s="248"/>
      <c r="BK25" s="249"/>
      <c r="BL25" s="248"/>
      <c r="BM25" s="249"/>
      <c r="BN25" s="248"/>
      <c r="BO25" s="249"/>
      <c r="BP25" s="248"/>
      <c r="BQ25" s="249"/>
      <c r="BR25" s="248"/>
      <c r="BS25" s="249"/>
      <c r="BT25" s="248"/>
      <c r="BU25" s="249"/>
      <c r="BV25" s="248"/>
      <c r="BW25" s="249"/>
      <c r="BX25" s="248"/>
      <c r="BY25" s="249"/>
      <c r="BZ25" s="248"/>
      <c r="CA25" s="249"/>
      <c r="CB25" s="248"/>
      <c r="CC25" s="249"/>
      <c r="CD25" s="248"/>
      <c r="CE25" s="249"/>
      <c r="CF25" s="216"/>
      <c r="CG25" s="216"/>
      <c r="CH25" s="216"/>
      <c r="CI25" s="249"/>
      <c r="CN25" s="216"/>
      <c r="CO25" s="249"/>
      <c r="CR25" s="216"/>
      <c r="CS25" s="249"/>
    </row>
    <row r="26" spans="1:97" ht="16.5" customHeight="1" x14ac:dyDescent="0.25">
      <c r="A26" s="264"/>
      <c r="C26" s="540" t="s">
        <v>15</v>
      </c>
      <c r="D26" s="728" t="s">
        <v>321</v>
      </c>
      <c r="E26" s="729"/>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9"/>
      <c r="AJ26" s="729"/>
      <c r="AK26" s="729"/>
      <c r="AL26" s="729"/>
      <c r="AM26" s="729"/>
      <c r="AN26" s="729"/>
      <c r="AO26" s="729"/>
      <c r="AP26" s="729"/>
      <c r="AQ26" s="729"/>
      <c r="AR26" s="729"/>
      <c r="AS26" s="729"/>
      <c r="AT26" s="729"/>
      <c r="AU26" s="729"/>
      <c r="AV26" s="729"/>
      <c r="AW26" s="729"/>
      <c r="AX26"/>
      <c r="AY26" s="268" t="s">
        <v>322</v>
      </c>
      <c r="AZ26" s="267" t="s">
        <v>323</v>
      </c>
      <c r="BA26" s="292"/>
      <c r="BB26" s="292"/>
      <c r="BC26" s="292"/>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N26" s="292"/>
      <c r="CO26" s="292"/>
      <c r="CR26" s="292"/>
      <c r="CS26" s="292"/>
    </row>
    <row r="27" spans="1:97" ht="16.5" customHeight="1" x14ac:dyDescent="0.25">
      <c r="A27" s="264"/>
      <c r="C27" s="541"/>
      <c r="D27" s="720" t="s">
        <v>324</v>
      </c>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69"/>
      <c r="AU27" s="669"/>
      <c r="AV27" s="669"/>
      <c r="AW27" s="669"/>
      <c r="AX27"/>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N27" s="292"/>
      <c r="CO27" s="292"/>
      <c r="CR27" s="292"/>
      <c r="CS27" s="292"/>
    </row>
    <row r="28" spans="1:97" ht="16.5" customHeight="1" x14ac:dyDescent="0.25">
      <c r="A28" s="264"/>
      <c r="C28" s="541"/>
      <c r="D28" s="720" t="s">
        <v>325</v>
      </c>
      <c r="E28" s="669"/>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N28" s="292"/>
      <c r="CO28" s="292"/>
      <c r="CR28" s="292"/>
      <c r="CS28" s="292"/>
    </row>
    <row r="29" spans="1:97" ht="16.5" customHeight="1" x14ac:dyDescent="0.25">
      <c r="A29" s="264"/>
      <c r="C29" s="541"/>
      <c r="D29" s="720"/>
      <c r="E29" s="669"/>
      <c r="F29" s="669"/>
      <c r="G29" s="669"/>
      <c r="H29" s="669"/>
      <c r="I29" s="669"/>
      <c r="J29" s="669"/>
      <c r="K29" s="669"/>
      <c r="L29" s="669"/>
      <c r="M29" s="669"/>
      <c r="N29" s="669"/>
      <c r="O29" s="669"/>
      <c r="P29" s="669"/>
      <c r="Q29" s="669"/>
      <c r="R29" s="669"/>
      <c r="S29" s="669"/>
      <c r="T29" s="669"/>
      <c r="U29" s="669"/>
      <c r="V29" s="669"/>
      <c r="W29" s="669"/>
      <c r="X29" s="669"/>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N29" s="292"/>
      <c r="CO29" s="292"/>
      <c r="CR29" s="292"/>
      <c r="CS29" s="292"/>
    </row>
    <row r="30" spans="1:97" ht="16.5" customHeight="1" x14ac:dyDescent="0.25">
      <c r="A30" s="264"/>
      <c r="C30" s="541"/>
      <c r="D30" s="720"/>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c r="AY30" s="711"/>
      <c r="AZ30" s="711"/>
      <c r="BA30" s="711"/>
      <c r="BB30" s="711"/>
      <c r="BC30" s="711"/>
      <c r="BD30" s="711"/>
      <c r="BE30" s="711"/>
      <c r="BF30" s="711"/>
      <c r="BG30" s="711"/>
      <c r="BH30" s="711"/>
      <c r="BI30" s="711"/>
      <c r="BJ30" s="711"/>
      <c r="BK30" s="711"/>
      <c r="BL30" s="711"/>
      <c r="BM30" s="711"/>
      <c r="BN30" s="711"/>
      <c r="BO30" s="711"/>
      <c r="BP30" s="711"/>
      <c r="BQ30" s="711"/>
      <c r="BR30" s="711"/>
      <c r="BS30" s="711"/>
      <c r="BT30" s="711"/>
      <c r="BU30" s="711"/>
      <c r="BV30" s="711"/>
      <c r="BW30" s="711"/>
      <c r="BX30" s="711"/>
      <c r="BY30" s="711"/>
      <c r="BZ30" s="711"/>
      <c r="CA30" s="711"/>
      <c r="CB30" s="711"/>
      <c r="CC30" s="711"/>
      <c r="CD30" s="711"/>
      <c r="CE30" s="711"/>
      <c r="CF30" s="711"/>
      <c r="CG30" s="711"/>
      <c r="CH30" s="711"/>
      <c r="CI30" s="711"/>
      <c r="CN30" s="168"/>
      <c r="CO30" s="168"/>
      <c r="CR30" s="168"/>
      <c r="CS30" s="168"/>
    </row>
    <row r="31" spans="1:97" ht="16.5" customHeight="1" x14ac:dyDescent="0.25">
      <c r="A31" s="264"/>
      <c r="C31" s="541"/>
      <c r="D31" s="720"/>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669"/>
      <c r="AW31" s="669"/>
      <c r="AX31"/>
      <c r="AY31" s="711"/>
      <c r="AZ31" s="711"/>
      <c r="BA31" s="711"/>
      <c r="BB31" s="711"/>
      <c r="BC31" s="711"/>
      <c r="BD31" s="711"/>
      <c r="BE31" s="711"/>
      <c r="BF31" s="711"/>
      <c r="BG31" s="711"/>
      <c r="BH31" s="711"/>
      <c r="BI31" s="711"/>
      <c r="BJ31" s="711"/>
      <c r="BK31" s="711"/>
      <c r="BL31" s="711"/>
      <c r="BM31" s="711"/>
      <c r="BN31" s="711"/>
      <c r="BO31" s="711"/>
      <c r="BP31" s="711"/>
      <c r="BQ31" s="711"/>
      <c r="BR31" s="711"/>
      <c r="BS31" s="711"/>
      <c r="BT31" s="711"/>
      <c r="BU31" s="711"/>
      <c r="BV31" s="711"/>
      <c r="BW31" s="711"/>
      <c r="BX31" s="711"/>
      <c r="BY31" s="711"/>
      <c r="BZ31" s="711"/>
      <c r="CA31" s="711"/>
      <c r="CB31" s="711"/>
      <c r="CC31" s="711"/>
      <c r="CD31" s="711"/>
      <c r="CE31" s="711"/>
      <c r="CF31" s="711"/>
      <c r="CG31" s="711"/>
      <c r="CH31" s="711"/>
      <c r="CI31" s="711"/>
      <c r="CN31" s="168"/>
      <c r="CO31" s="168"/>
      <c r="CR31" s="168"/>
      <c r="CS31" s="168"/>
    </row>
    <row r="32" spans="1:97" ht="16.5" customHeight="1" x14ac:dyDescent="0.25">
      <c r="A32" s="264"/>
      <c r="C32" s="541"/>
      <c r="D32" s="720"/>
      <c r="E32" s="669"/>
      <c r="F32" s="669"/>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c r="AY32" s="711"/>
      <c r="AZ32" s="711"/>
      <c r="BA32" s="711"/>
      <c r="BB32" s="711"/>
      <c r="BC32" s="711"/>
      <c r="BD32" s="711"/>
      <c r="BE32" s="711"/>
      <c r="BF32" s="711"/>
      <c r="BG32" s="711"/>
      <c r="BH32" s="711"/>
      <c r="BI32" s="711"/>
      <c r="BJ32" s="711"/>
      <c r="BK32" s="711"/>
      <c r="BL32" s="711"/>
      <c r="BM32" s="711"/>
      <c r="BN32" s="711"/>
      <c r="BO32" s="711"/>
      <c r="BP32" s="711"/>
      <c r="BQ32" s="711"/>
      <c r="BR32" s="711"/>
      <c r="BS32" s="711"/>
      <c r="BT32" s="711"/>
      <c r="BU32" s="711"/>
      <c r="BV32" s="711"/>
      <c r="BW32" s="711"/>
      <c r="BX32" s="711"/>
      <c r="BY32" s="711"/>
      <c r="BZ32" s="711"/>
      <c r="CA32" s="711"/>
      <c r="CB32" s="711"/>
      <c r="CC32" s="711"/>
      <c r="CD32" s="711"/>
      <c r="CE32" s="711"/>
      <c r="CF32" s="711"/>
      <c r="CG32" s="711"/>
      <c r="CH32" s="711"/>
      <c r="CI32" s="711"/>
      <c r="CN32" s="168"/>
      <c r="CO32" s="168"/>
      <c r="CR32" s="168"/>
      <c r="CS32" s="168"/>
    </row>
    <row r="33" spans="1:97" ht="16.5" customHeight="1" x14ac:dyDescent="0.25">
      <c r="A33" s="264"/>
      <c r="C33" s="541"/>
      <c r="D33" s="720"/>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669"/>
      <c r="AJ33" s="669"/>
      <c r="AK33" s="669"/>
      <c r="AL33" s="669"/>
      <c r="AM33" s="669"/>
      <c r="AN33" s="669"/>
      <c r="AO33" s="669"/>
      <c r="AP33" s="669"/>
      <c r="AQ33" s="669"/>
      <c r="AR33" s="669"/>
      <c r="AS33" s="669"/>
      <c r="AT33" s="669"/>
      <c r="AU33" s="669"/>
      <c r="AV33" s="669"/>
      <c r="AW33" s="669"/>
      <c r="AX33"/>
      <c r="AY33" s="711"/>
      <c r="AZ33" s="711"/>
      <c r="BA33" s="711"/>
      <c r="BB33" s="711"/>
      <c r="BC33" s="711"/>
      <c r="BD33" s="711"/>
      <c r="BE33" s="711"/>
      <c r="BF33" s="711"/>
      <c r="BG33" s="711"/>
      <c r="BH33" s="711"/>
      <c r="BI33" s="711"/>
      <c r="BJ33" s="711"/>
      <c r="BK33" s="711"/>
      <c r="BL33" s="711"/>
      <c r="BM33" s="711"/>
      <c r="BN33" s="711"/>
      <c r="BO33" s="711"/>
      <c r="BP33" s="711"/>
      <c r="BQ33" s="711"/>
      <c r="BR33" s="711"/>
      <c r="BS33" s="711"/>
      <c r="BT33" s="711"/>
      <c r="BU33" s="711"/>
      <c r="BV33" s="711"/>
      <c r="BW33" s="711"/>
      <c r="BX33" s="711"/>
      <c r="BY33" s="711"/>
      <c r="BZ33" s="711"/>
      <c r="CA33" s="711"/>
      <c r="CB33" s="711"/>
      <c r="CC33" s="711"/>
      <c r="CD33" s="711"/>
      <c r="CE33" s="711"/>
      <c r="CF33" s="711"/>
      <c r="CG33" s="711"/>
      <c r="CH33" s="711"/>
      <c r="CI33" s="711"/>
      <c r="CN33" s="168"/>
      <c r="CO33" s="168"/>
      <c r="CR33" s="168"/>
      <c r="CS33" s="168"/>
    </row>
    <row r="34" spans="1:97" ht="16.5" customHeight="1" x14ac:dyDescent="0.25">
      <c r="A34" s="264"/>
      <c r="C34" s="541"/>
      <c r="D34" s="720"/>
      <c r="E34" s="669"/>
      <c r="F34" s="669"/>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669"/>
      <c r="AG34" s="669"/>
      <c r="AH34" s="669"/>
      <c r="AI34" s="669"/>
      <c r="AJ34" s="669"/>
      <c r="AK34" s="669"/>
      <c r="AL34" s="669"/>
      <c r="AM34" s="669"/>
      <c r="AN34" s="669"/>
      <c r="AO34" s="669"/>
      <c r="AP34" s="669"/>
      <c r="AQ34" s="669"/>
      <c r="AR34" s="669"/>
      <c r="AS34" s="669"/>
      <c r="AT34" s="669"/>
      <c r="AU34" s="669"/>
      <c r="AV34" s="669"/>
      <c r="AW34" s="669"/>
      <c r="AX34"/>
      <c r="AY34" s="711"/>
      <c r="AZ34" s="711"/>
      <c r="BA34" s="711"/>
      <c r="BB34" s="711"/>
      <c r="BC34" s="711"/>
      <c r="BD34" s="711"/>
      <c r="BE34" s="711"/>
      <c r="BF34" s="711"/>
      <c r="BG34" s="711"/>
      <c r="BH34" s="711"/>
      <c r="BI34" s="711"/>
      <c r="BJ34" s="711"/>
      <c r="BK34" s="711"/>
      <c r="BL34" s="711"/>
      <c r="BM34" s="711"/>
      <c r="BN34" s="711"/>
      <c r="BO34" s="711"/>
      <c r="BP34" s="711"/>
      <c r="BQ34" s="711"/>
      <c r="BR34" s="711"/>
      <c r="BS34" s="711"/>
      <c r="BT34" s="711"/>
      <c r="BU34" s="711"/>
      <c r="BV34" s="711"/>
      <c r="BW34" s="711"/>
      <c r="BX34" s="711"/>
      <c r="BY34" s="711"/>
      <c r="BZ34" s="711"/>
      <c r="CA34" s="711"/>
      <c r="CB34" s="711"/>
      <c r="CC34" s="711"/>
      <c r="CD34" s="711"/>
      <c r="CE34" s="711"/>
      <c r="CF34" s="711"/>
      <c r="CG34" s="711"/>
      <c r="CH34" s="711"/>
      <c r="CI34" s="711"/>
      <c r="CN34" s="168"/>
      <c r="CO34" s="168"/>
      <c r="CR34" s="168"/>
      <c r="CS34" s="168"/>
    </row>
    <row r="35" spans="1:97" ht="16.5" customHeight="1" x14ac:dyDescent="0.25">
      <c r="A35" s="264"/>
      <c r="C35" s="541"/>
      <c r="D35" s="720"/>
      <c r="E35" s="669"/>
      <c r="F35" s="669"/>
      <c r="G35" s="669"/>
      <c r="H35" s="669"/>
      <c r="I35" s="669"/>
      <c r="J35" s="669"/>
      <c r="K35" s="669"/>
      <c r="L35" s="669"/>
      <c r="M35" s="669"/>
      <c r="N35" s="669"/>
      <c r="O35" s="669"/>
      <c r="P35" s="669"/>
      <c r="Q35" s="669"/>
      <c r="R35" s="669"/>
      <c r="S35" s="669"/>
      <c r="T35" s="669"/>
      <c r="U35" s="669"/>
      <c r="V35" s="669"/>
      <c r="W35" s="669"/>
      <c r="X35" s="669"/>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69"/>
      <c r="AW35" s="669"/>
      <c r="AX35"/>
      <c r="AY35" s="711"/>
      <c r="AZ35" s="711"/>
      <c r="BA35" s="711"/>
      <c r="BB35" s="711"/>
      <c r="BC35" s="711"/>
      <c r="BD35" s="711"/>
      <c r="BE35" s="711"/>
      <c r="BF35" s="711"/>
      <c r="BG35" s="711"/>
      <c r="BH35" s="711"/>
      <c r="BI35" s="711"/>
      <c r="BJ35" s="711"/>
      <c r="BK35" s="711"/>
      <c r="BL35" s="711"/>
      <c r="BM35" s="711"/>
      <c r="BN35" s="711"/>
      <c r="BO35" s="711"/>
      <c r="BP35" s="711"/>
      <c r="BQ35" s="711"/>
      <c r="BR35" s="711"/>
      <c r="BS35" s="711"/>
      <c r="BT35" s="711"/>
      <c r="BU35" s="711"/>
      <c r="BV35" s="711"/>
      <c r="BW35" s="711"/>
      <c r="BX35" s="711"/>
      <c r="BY35" s="711"/>
      <c r="BZ35" s="711"/>
      <c r="CA35" s="711"/>
      <c r="CB35" s="711"/>
      <c r="CC35" s="711"/>
      <c r="CD35" s="711"/>
      <c r="CE35" s="711"/>
      <c r="CF35" s="711"/>
      <c r="CG35" s="711"/>
      <c r="CH35" s="711"/>
      <c r="CI35" s="711"/>
      <c r="CN35" s="168"/>
      <c r="CO35" s="168"/>
      <c r="CR35" s="168"/>
      <c r="CS35" s="168"/>
    </row>
    <row r="36" spans="1:97" ht="16.5" customHeight="1" x14ac:dyDescent="0.25">
      <c r="A36" s="264"/>
      <c r="C36" s="541"/>
      <c r="D36" s="720"/>
      <c r="E36" s="669"/>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c r="AY36" s="711"/>
      <c r="AZ36" s="711"/>
      <c r="BA36" s="711"/>
      <c r="BB36" s="711"/>
      <c r="BC36" s="711"/>
      <c r="BD36" s="711"/>
      <c r="BE36" s="711"/>
      <c r="BF36" s="711"/>
      <c r="BG36" s="711"/>
      <c r="BH36" s="711"/>
      <c r="BI36" s="711"/>
      <c r="BJ36" s="711"/>
      <c r="BK36" s="711"/>
      <c r="BL36" s="711"/>
      <c r="BM36" s="711"/>
      <c r="BN36" s="711"/>
      <c r="BO36" s="711"/>
      <c r="BP36" s="711"/>
      <c r="BQ36" s="711"/>
      <c r="BR36" s="711"/>
      <c r="BS36" s="711"/>
      <c r="BT36" s="711"/>
      <c r="BU36" s="711"/>
      <c r="BV36" s="711"/>
      <c r="BW36" s="711"/>
      <c r="BX36" s="711"/>
      <c r="BY36" s="711"/>
      <c r="BZ36" s="711"/>
      <c r="CA36" s="711"/>
      <c r="CB36" s="711"/>
      <c r="CC36" s="711"/>
      <c r="CD36" s="711"/>
      <c r="CE36" s="711"/>
      <c r="CF36" s="711"/>
      <c r="CG36" s="711"/>
      <c r="CH36" s="711"/>
      <c r="CI36" s="711"/>
      <c r="CN36" s="168"/>
      <c r="CO36" s="168"/>
      <c r="CR36" s="168"/>
      <c r="CS36" s="168"/>
    </row>
    <row r="37" spans="1:97" ht="16.5" customHeight="1" x14ac:dyDescent="0.25">
      <c r="A37" s="264"/>
      <c r="C37" s="541"/>
      <c r="D37" s="720"/>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69"/>
      <c r="AK37" s="669"/>
      <c r="AL37" s="669"/>
      <c r="AM37" s="669"/>
      <c r="AN37" s="669"/>
      <c r="AO37" s="669"/>
      <c r="AP37" s="669"/>
      <c r="AQ37" s="669"/>
      <c r="AR37" s="669"/>
      <c r="AS37" s="669"/>
      <c r="AT37" s="669"/>
      <c r="AU37" s="669"/>
      <c r="AV37" s="669"/>
      <c r="AW37" s="669"/>
      <c r="AX37"/>
      <c r="AY37" s="711"/>
      <c r="AZ37" s="711"/>
      <c r="BA37" s="711"/>
      <c r="BB37" s="711"/>
      <c r="BC37" s="711"/>
      <c r="BD37" s="711"/>
      <c r="BE37" s="711"/>
      <c r="BF37" s="711"/>
      <c r="BG37" s="711"/>
      <c r="BH37" s="711"/>
      <c r="BI37" s="711"/>
      <c r="BJ37" s="711"/>
      <c r="BK37" s="711"/>
      <c r="BL37" s="711"/>
      <c r="BM37" s="711"/>
      <c r="BN37" s="711"/>
      <c r="BO37" s="711"/>
      <c r="BP37" s="711"/>
      <c r="BQ37" s="711"/>
      <c r="BR37" s="711"/>
      <c r="BS37" s="711"/>
      <c r="BT37" s="711"/>
      <c r="BU37" s="711"/>
      <c r="BV37" s="711"/>
      <c r="BW37" s="711"/>
      <c r="BX37" s="711"/>
      <c r="BY37" s="711"/>
      <c r="BZ37" s="711"/>
      <c r="CA37" s="711"/>
      <c r="CB37" s="711"/>
      <c r="CC37" s="711"/>
      <c r="CD37" s="711"/>
      <c r="CE37" s="711"/>
      <c r="CF37" s="711"/>
      <c r="CG37" s="711"/>
      <c r="CH37" s="711"/>
      <c r="CI37" s="711"/>
      <c r="CN37" s="168"/>
      <c r="CO37" s="168"/>
      <c r="CR37" s="168"/>
      <c r="CS37" s="168"/>
    </row>
    <row r="38" spans="1:97" ht="16.5" customHeight="1" x14ac:dyDescent="0.25">
      <c r="A38" s="264"/>
      <c r="C38" s="541"/>
      <c r="D38" s="720"/>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U38" s="669"/>
      <c r="AV38" s="669"/>
      <c r="AW38" s="669"/>
      <c r="AX38"/>
      <c r="AY38" s="711"/>
      <c r="AZ38" s="711"/>
      <c r="BA38" s="711"/>
      <c r="BB38" s="711"/>
      <c r="BC38" s="711"/>
      <c r="BD38" s="711"/>
      <c r="BE38" s="711"/>
      <c r="BF38" s="711"/>
      <c r="BG38" s="711"/>
      <c r="BH38" s="711"/>
      <c r="BI38" s="711"/>
      <c r="BJ38" s="711"/>
      <c r="BK38" s="711"/>
      <c r="BL38" s="711"/>
      <c r="BM38" s="711"/>
      <c r="BN38" s="711"/>
      <c r="BO38" s="711"/>
      <c r="BP38" s="711"/>
      <c r="BQ38" s="711"/>
      <c r="BR38" s="711"/>
      <c r="BS38" s="711"/>
      <c r="BT38" s="711"/>
      <c r="BU38" s="711"/>
      <c r="BV38" s="711"/>
      <c r="BW38" s="711"/>
      <c r="BX38" s="711"/>
      <c r="BY38" s="711"/>
      <c r="BZ38" s="711"/>
      <c r="CA38" s="711"/>
      <c r="CB38" s="711"/>
      <c r="CC38" s="711"/>
      <c r="CD38" s="711"/>
      <c r="CE38" s="711"/>
      <c r="CF38" s="711"/>
      <c r="CG38" s="711"/>
      <c r="CH38" s="711"/>
      <c r="CI38" s="711"/>
      <c r="CN38" s="168"/>
      <c r="CO38" s="168"/>
      <c r="CR38" s="168"/>
      <c r="CS38" s="168"/>
    </row>
    <row r="39" spans="1:97" ht="16.5" customHeight="1" x14ac:dyDescent="0.25">
      <c r="A39" s="264"/>
      <c r="C39" s="541"/>
      <c r="D39" s="720"/>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c r="AY39" s="711"/>
      <c r="AZ39" s="711"/>
      <c r="BA39" s="711"/>
      <c r="BB39" s="711"/>
      <c r="BC39" s="711"/>
      <c r="BD39" s="711"/>
      <c r="BE39" s="711"/>
      <c r="BF39" s="711"/>
      <c r="BG39" s="711"/>
      <c r="BH39" s="711"/>
      <c r="BI39" s="711"/>
      <c r="BJ39" s="711"/>
      <c r="BK39" s="711"/>
      <c r="BL39" s="711"/>
      <c r="BM39" s="711"/>
      <c r="BN39" s="711"/>
      <c r="BO39" s="711"/>
      <c r="BP39" s="711"/>
      <c r="BQ39" s="711"/>
      <c r="BR39" s="711"/>
      <c r="BS39" s="711"/>
      <c r="BT39" s="711"/>
      <c r="BU39" s="711"/>
      <c r="BV39" s="711"/>
      <c r="BW39" s="711"/>
      <c r="BX39" s="711"/>
      <c r="BY39" s="711"/>
      <c r="BZ39" s="711"/>
      <c r="CA39" s="711"/>
      <c r="CB39" s="711"/>
      <c r="CC39" s="711"/>
      <c r="CD39" s="711"/>
      <c r="CE39" s="711"/>
      <c r="CF39" s="711"/>
      <c r="CG39" s="711"/>
      <c r="CH39" s="711"/>
      <c r="CI39" s="711"/>
      <c r="CN39" s="168"/>
      <c r="CO39" s="168"/>
      <c r="CR39" s="168"/>
      <c r="CS39" s="168"/>
    </row>
    <row r="40" spans="1:97" ht="16.5" customHeight="1" x14ac:dyDescent="0.25">
      <c r="A40" s="264"/>
      <c r="C40" s="541"/>
      <c r="D40" s="720"/>
      <c r="E40" s="669"/>
      <c r="F40" s="669"/>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c r="AY40" s="711"/>
      <c r="AZ40" s="711"/>
      <c r="BA40" s="711"/>
      <c r="BB40" s="711"/>
      <c r="BC40" s="711"/>
      <c r="BD40" s="711"/>
      <c r="BE40" s="711"/>
      <c r="BF40" s="711"/>
      <c r="BG40" s="711"/>
      <c r="BH40" s="711"/>
      <c r="BI40" s="711"/>
      <c r="BJ40" s="711"/>
      <c r="BK40" s="711"/>
      <c r="BL40" s="711"/>
      <c r="BM40" s="711"/>
      <c r="BN40" s="711"/>
      <c r="BO40" s="711"/>
      <c r="BP40" s="711"/>
      <c r="BQ40" s="711"/>
      <c r="BR40" s="711"/>
      <c r="BS40" s="711"/>
      <c r="BT40" s="711"/>
      <c r="BU40" s="711"/>
      <c r="BV40" s="711"/>
      <c r="BW40" s="711"/>
      <c r="BX40" s="711"/>
      <c r="BY40" s="711"/>
      <c r="BZ40" s="711"/>
      <c r="CA40" s="711"/>
      <c r="CB40" s="711"/>
      <c r="CC40" s="711"/>
      <c r="CD40" s="711"/>
      <c r="CE40" s="711"/>
      <c r="CF40" s="711"/>
      <c r="CG40" s="711"/>
      <c r="CH40" s="711"/>
      <c r="CI40" s="711"/>
      <c r="CN40" s="168"/>
      <c r="CO40" s="168"/>
      <c r="CR40" s="168"/>
      <c r="CS40" s="168"/>
    </row>
    <row r="41" spans="1:97" ht="16.5" customHeight="1" x14ac:dyDescent="0.25">
      <c r="A41" s="264"/>
      <c r="C41" s="541"/>
      <c r="D41" s="720"/>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669"/>
      <c r="AW41" s="669"/>
      <c r="AX41"/>
      <c r="AY41" s="711"/>
      <c r="AZ41" s="711"/>
      <c r="BA41" s="711"/>
      <c r="BB41" s="711"/>
      <c r="BC41" s="711"/>
      <c r="BD41" s="711"/>
      <c r="BE41" s="711"/>
      <c r="BF41" s="711"/>
      <c r="BG41" s="711"/>
      <c r="BH41" s="711"/>
      <c r="BI41" s="711"/>
      <c r="BJ41" s="711"/>
      <c r="BK41" s="711"/>
      <c r="BL41" s="711"/>
      <c r="BM41" s="711"/>
      <c r="BN41" s="711"/>
      <c r="BO41" s="711"/>
      <c r="BP41" s="711"/>
      <c r="BQ41" s="711"/>
      <c r="BR41" s="711"/>
      <c r="BS41" s="711"/>
      <c r="BT41" s="711"/>
      <c r="BU41" s="711"/>
      <c r="BV41" s="711"/>
      <c r="BW41" s="711"/>
      <c r="BX41" s="711"/>
      <c r="BY41" s="711"/>
      <c r="BZ41" s="711"/>
      <c r="CA41" s="711"/>
      <c r="CB41" s="711"/>
      <c r="CC41" s="711"/>
      <c r="CD41" s="711"/>
      <c r="CE41" s="711"/>
      <c r="CF41" s="711"/>
      <c r="CG41" s="711"/>
      <c r="CH41" s="711"/>
      <c r="CI41" s="711"/>
      <c r="CN41" s="168"/>
      <c r="CO41" s="168"/>
      <c r="CR41" s="168"/>
      <c r="CS41" s="168"/>
    </row>
    <row r="42" spans="1:97" ht="16.5" customHeight="1" x14ac:dyDescent="0.25">
      <c r="A42" s="264"/>
      <c r="C42" s="541"/>
      <c r="D42" s="720"/>
      <c r="E42" s="669"/>
      <c r="F42" s="669"/>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c r="AY42" s="711"/>
      <c r="AZ42" s="711"/>
      <c r="BA42" s="711"/>
      <c r="BB42" s="711"/>
      <c r="BC42" s="711"/>
      <c r="BD42" s="711"/>
      <c r="BE42" s="711"/>
      <c r="BF42" s="711"/>
      <c r="BG42" s="711"/>
      <c r="BH42" s="711"/>
      <c r="BI42" s="711"/>
      <c r="BJ42" s="711"/>
      <c r="BK42" s="711"/>
      <c r="BL42" s="711"/>
      <c r="BM42" s="711"/>
      <c r="BN42" s="711"/>
      <c r="BO42" s="711"/>
      <c r="BP42" s="711"/>
      <c r="BQ42" s="711"/>
      <c r="BR42" s="711"/>
      <c r="BS42" s="711"/>
      <c r="BT42" s="711"/>
      <c r="BU42" s="711"/>
      <c r="BV42" s="711"/>
      <c r="BW42" s="711"/>
      <c r="BX42" s="711"/>
      <c r="BY42" s="711"/>
      <c r="BZ42" s="711"/>
      <c r="CA42" s="711"/>
      <c r="CB42" s="711"/>
      <c r="CC42" s="711"/>
      <c r="CD42" s="711"/>
      <c r="CE42" s="711"/>
      <c r="CF42" s="711"/>
      <c r="CG42" s="711"/>
      <c r="CH42" s="711"/>
      <c r="CI42" s="711"/>
      <c r="CN42" s="168"/>
      <c r="CO42" s="168"/>
      <c r="CR42" s="168"/>
      <c r="CS42" s="168"/>
    </row>
    <row r="43" spans="1:97" ht="16.5" customHeight="1" x14ac:dyDescent="0.25">
      <c r="A43" s="264"/>
      <c r="C43" s="541"/>
      <c r="D43" s="720"/>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c r="AY43" s="711"/>
      <c r="AZ43" s="711"/>
      <c r="BA43" s="711"/>
      <c r="BB43" s="711"/>
      <c r="BC43" s="711"/>
      <c r="BD43" s="711"/>
      <c r="BE43" s="711"/>
      <c r="BF43" s="711"/>
      <c r="BG43" s="711"/>
      <c r="BH43" s="711"/>
      <c r="BI43" s="711"/>
      <c r="BJ43" s="711"/>
      <c r="BK43" s="711"/>
      <c r="BL43" s="711"/>
      <c r="BM43" s="711"/>
      <c r="BN43" s="711"/>
      <c r="BO43" s="711"/>
      <c r="BP43" s="711"/>
      <c r="BQ43" s="711"/>
      <c r="BR43" s="711"/>
      <c r="BS43" s="711"/>
      <c r="BT43" s="711"/>
      <c r="BU43" s="711"/>
      <c r="BV43" s="711"/>
      <c r="BW43" s="711"/>
      <c r="BX43" s="711"/>
      <c r="BY43" s="711"/>
      <c r="BZ43" s="711"/>
      <c r="CA43" s="711"/>
      <c r="CB43" s="711"/>
      <c r="CC43" s="711"/>
      <c r="CD43" s="711"/>
      <c r="CE43" s="711"/>
      <c r="CF43" s="711"/>
      <c r="CG43" s="711"/>
      <c r="CH43" s="711"/>
      <c r="CI43" s="711"/>
      <c r="CN43" s="168"/>
      <c r="CO43" s="168"/>
      <c r="CR43" s="168"/>
      <c r="CS43" s="168"/>
    </row>
    <row r="44" spans="1:97" ht="16.5" customHeight="1" x14ac:dyDescent="0.25">
      <c r="A44" s="264"/>
      <c r="C44" s="541"/>
      <c r="D44" s="720"/>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c r="AY44" s="711"/>
      <c r="AZ44" s="711"/>
      <c r="BA44" s="711"/>
      <c r="BB44" s="711"/>
      <c r="BC44" s="711"/>
      <c r="BD44" s="711"/>
      <c r="BE44" s="711"/>
      <c r="BF44" s="711"/>
      <c r="BG44" s="711"/>
      <c r="BH44" s="711"/>
      <c r="BI44" s="711"/>
      <c r="BJ44" s="711"/>
      <c r="BK44" s="711"/>
      <c r="BL44" s="711"/>
      <c r="BM44" s="711"/>
      <c r="BN44" s="711"/>
      <c r="BO44" s="711"/>
      <c r="BP44" s="711"/>
      <c r="BQ44" s="711"/>
      <c r="BR44" s="711"/>
      <c r="BS44" s="711"/>
      <c r="BT44" s="711"/>
      <c r="BU44" s="711"/>
      <c r="BV44" s="711"/>
      <c r="BW44" s="711"/>
      <c r="BX44" s="711"/>
      <c r="BY44" s="711"/>
      <c r="BZ44" s="711"/>
      <c r="CA44" s="711"/>
      <c r="CB44" s="711"/>
      <c r="CC44" s="711"/>
      <c r="CD44" s="711"/>
      <c r="CE44" s="711"/>
      <c r="CF44" s="711"/>
      <c r="CG44" s="711"/>
      <c r="CH44" s="711"/>
      <c r="CI44" s="711"/>
      <c r="CN44" s="168"/>
      <c r="CO44" s="168"/>
      <c r="CR44" s="168"/>
      <c r="CS44" s="168"/>
    </row>
    <row r="45" spans="1:97" ht="16.5" customHeight="1" x14ac:dyDescent="0.25">
      <c r="A45" s="264"/>
      <c r="C45" s="541"/>
      <c r="D45" s="720"/>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c r="AY45" s="711"/>
      <c r="AZ45" s="711"/>
      <c r="BA45" s="711"/>
      <c r="BB45" s="711"/>
      <c r="BC45" s="711"/>
      <c r="BD45" s="711"/>
      <c r="BE45" s="711"/>
      <c r="BF45" s="711"/>
      <c r="BG45" s="711"/>
      <c r="BH45" s="711"/>
      <c r="BI45" s="711"/>
      <c r="BJ45" s="711"/>
      <c r="BK45" s="711"/>
      <c r="BL45" s="711"/>
      <c r="BM45" s="711"/>
      <c r="BN45" s="711"/>
      <c r="BO45" s="711"/>
      <c r="BP45" s="711"/>
      <c r="BQ45" s="711"/>
      <c r="BR45" s="711"/>
      <c r="BS45" s="711"/>
      <c r="BT45" s="711"/>
      <c r="BU45" s="711"/>
      <c r="BV45" s="711"/>
      <c r="BW45" s="711"/>
      <c r="BX45" s="711"/>
      <c r="BY45" s="711"/>
      <c r="BZ45" s="711"/>
      <c r="CA45" s="711"/>
      <c r="CB45" s="711"/>
      <c r="CC45" s="711"/>
      <c r="CD45" s="711"/>
      <c r="CE45" s="711"/>
      <c r="CF45" s="711"/>
      <c r="CG45" s="711"/>
      <c r="CH45" s="711"/>
      <c r="CI45" s="711"/>
      <c r="CN45" s="168"/>
      <c r="CO45" s="168"/>
      <c r="CR45" s="168"/>
      <c r="CS45" s="168"/>
    </row>
    <row r="46" spans="1:97" ht="16.5" customHeight="1" x14ac:dyDescent="0.25">
      <c r="A46" s="264"/>
      <c r="C46" s="541"/>
      <c r="D46" s="720"/>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c r="AY46" s="711"/>
      <c r="AZ46" s="711"/>
      <c r="BA46" s="711"/>
      <c r="BB46" s="711"/>
      <c r="BC46" s="711"/>
      <c r="BD46" s="711"/>
      <c r="BE46" s="711"/>
      <c r="BF46" s="711"/>
      <c r="BG46" s="711"/>
      <c r="BH46" s="711"/>
      <c r="BI46" s="711"/>
      <c r="BJ46" s="711"/>
      <c r="BK46" s="711"/>
      <c r="BL46" s="711"/>
      <c r="BM46" s="711"/>
      <c r="BN46" s="711"/>
      <c r="BO46" s="711"/>
      <c r="BP46" s="711"/>
      <c r="BQ46" s="711"/>
      <c r="BR46" s="711"/>
      <c r="BS46" s="711"/>
      <c r="BT46" s="711"/>
      <c r="BU46" s="711"/>
      <c r="BV46" s="711"/>
      <c r="BW46" s="711"/>
      <c r="BX46" s="711"/>
      <c r="BY46" s="711"/>
      <c r="BZ46" s="711"/>
      <c r="CA46" s="711"/>
      <c r="CB46" s="711"/>
      <c r="CC46" s="711"/>
      <c r="CD46" s="711"/>
      <c r="CE46" s="711"/>
      <c r="CF46" s="711"/>
      <c r="CG46" s="711"/>
      <c r="CH46" s="711"/>
      <c r="CI46" s="711"/>
      <c r="CN46" s="168"/>
      <c r="CO46" s="168"/>
      <c r="CR46" s="168"/>
      <c r="CS46" s="168"/>
    </row>
    <row r="47" spans="1:97" ht="16.5" customHeight="1" x14ac:dyDescent="0.25">
      <c r="A47" s="264"/>
      <c r="C47" s="541"/>
      <c r="D47" s="723"/>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4"/>
      <c r="AP47" s="724"/>
      <c r="AQ47" s="724"/>
      <c r="AR47" s="724"/>
      <c r="AS47" s="724"/>
      <c r="AT47" s="724"/>
      <c r="AU47" s="724"/>
      <c r="AV47" s="724"/>
      <c r="AW47" s="725"/>
      <c r="AX47"/>
      <c r="AY47" s="711"/>
      <c r="AZ47" s="711"/>
      <c r="BA47" s="711"/>
      <c r="BB47" s="711"/>
      <c r="BC47" s="711"/>
      <c r="BD47" s="711"/>
      <c r="BE47" s="711"/>
      <c r="BF47" s="711"/>
      <c r="BG47" s="711"/>
      <c r="BH47" s="711"/>
      <c r="BI47" s="711"/>
      <c r="BJ47" s="711"/>
      <c r="BK47" s="711"/>
      <c r="BL47" s="711"/>
      <c r="BM47" s="711"/>
      <c r="BN47" s="711"/>
      <c r="BO47" s="711"/>
      <c r="BP47" s="711"/>
      <c r="BQ47" s="711"/>
      <c r="BR47" s="711"/>
      <c r="BS47" s="711"/>
      <c r="BT47" s="711"/>
      <c r="BU47" s="711"/>
      <c r="BV47" s="711"/>
      <c r="BW47" s="711"/>
      <c r="BX47" s="711"/>
      <c r="BY47" s="711"/>
      <c r="BZ47" s="711"/>
      <c r="CA47" s="711"/>
      <c r="CB47" s="711"/>
      <c r="CC47" s="711"/>
      <c r="CD47" s="711"/>
      <c r="CE47" s="711"/>
      <c r="CF47" s="711"/>
      <c r="CG47" s="711"/>
      <c r="CH47" s="711"/>
      <c r="CI47" s="711"/>
      <c r="CN47" s="168"/>
      <c r="CO47" s="168"/>
      <c r="CR47" s="168"/>
      <c r="CS47" s="168"/>
    </row>
    <row r="48" spans="1:97" ht="13.8" thickBot="1" x14ac:dyDescent="0.3">
      <c r="A48" s="264"/>
      <c r="C48" s="542"/>
      <c r="D48" s="721"/>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c r="AH48" s="722"/>
      <c r="AI48" s="722"/>
      <c r="AJ48" s="722"/>
      <c r="AK48" s="722"/>
      <c r="AL48" s="722"/>
      <c r="AM48" s="722"/>
      <c r="AN48" s="722"/>
      <c r="AO48" s="722"/>
      <c r="AP48" s="722"/>
      <c r="AQ48" s="722"/>
      <c r="AR48" s="722"/>
      <c r="AS48" s="722"/>
      <c r="AT48" s="722"/>
      <c r="AU48" s="722"/>
      <c r="AV48" s="722"/>
      <c r="AW48" s="722"/>
      <c r="AX48"/>
      <c r="AY48" s="712"/>
      <c r="AZ48" s="712"/>
      <c r="BA48" s="712"/>
      <c r="BB48" s="712"/>
      <c r="BC48" s="712"/>
      <c r="BD48" s="712"/>
      <c r="BE48" s="712"/>
      <c r="BF48" s="712"/>
      <c r="BG48" s="712"/>
      <c r="BH48" s="712"/>
      <c r="BI48" s="712"/>
      <c r="BJ48" s="712"/>
      <c r="BK48" s="712"/>
      <c r="BL48" s="712"/>
      <c r="BM48" s="712"/>
      <c r="BN48" s="712"/>
      <c r="BO48" s="712"/>
      <c r="BP48" s="712"/>
      <c r="BQ48" s="712"/>
      <c r="BR48" s="712"/>
      <c r="BS48" s="712"/>
      <c r="BT48" s="712"/>
      <c r="BU48" s="712"/>
      <c r="BV48" s="712"/>
      <c r="BW48" s="712"/>
      <c r="BX48" s="712"/>
      <c r="BY48" s="712"/>
      <c r="BZ48" s="712"/>
      <c r="CA48" s="712"/>
      <c r="CB48" s="712"/>
      <c r="CC48" s="712"/>
      <c r="CD48" s="712"/>
      <c r="CE48" s="712"/>
      <c r="CF48" s="712"/>
      <c r="CG48" s="712"/>
      <c r="CH48" s="712"/>
      <c r="CI48" s="712"/>
      <c r="CN48" s="168"/>
      <c r="CO48" s="168"/>
      <c r="CR48" s="168"/>
      <c r="CS48" s="168"/>
    </row>
  </sheetData>
  <sheetProtection sheet="1"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 right="0" top="0" bottom="0" header="0" footer="0"/>
      <printOptions horizontalCentered="1"/>
      <pageSetup paperSize="9" scale="90" firstPageNumber="0" orientation="landscape" horizontalDpi="300" verticalDpi="300"/>
      <headerFooter alignWithMargins="0">
        <oddFooter>&amp;C&amp;8UNSD/UNEP Questionnaire 2008 on Environment Statistics - Waste Section - p.&amp;P</oddFooter>
      </headerFooter>
    </customSheetView>
  </customSheetViews>
  <mergeCells count="50">
    <mergeCell ref="C1:E1"/>
    <mergeCell ref="D19:AW19"/>
    <mergeCell ref="D20:AU20"/>
    <mergeCell ref="CB4:CC4"/>
    <mergeCell ref="C4:AQ4"/>
    <mergeCell ref="AY34:CI34"/>
    <mergeCell ref="AY35:CI35"/>
    <mergeCell ref="D21:AQ21"/>
    <mergeCell ref="M3:AB3"/>
    <mergeCell ref="D25:AW25"/>
    <mergeCell ref="D31:AW31"/>
    <mergeCell ref="AY30:CI30"/>
    <mergeCell ref="AY31:CI31"/>
    <mergeCell ref="D26:AW26"/>
    <mergeCell ref="D29:AW29"/>
    <mergeCell ref="D30:AW30"/>
    <mergeCell ref="D27:AW27"/>
    <mergeCell ref="D28:AW28"/>
    <mergeCell ref="D47:AW47"/>
    <mergeCell ref="D46:AW46"/>
    <mergeCell ref="AY32:CI32"/>
    <mergeCell ref="D45:AW45"/>
    <mergeCell ref="D39:AW39"/>
    <mergeCell ref="D40:AW40"/>
    <mergeCell ref="D41:AW41"/>
    <mergeCell ref="D33:AW33"/>
    <mergeCell ref="D32:AW32"/>
    <mergeCell ref="D34:AW34"/>
    <mergeCell ref="AY37:CI37"/>
    <mergeCell ref="AY33:CI33"/>
    <mergeCell ref="D38:AW38"/>
    <mergeCell ref="D35:AW35"/>
    <mergeCell ref="AY38:CI38"/>
    <mergeCell ref="D36:AW36"/>
    <mergeCell ref="AY36:CI36"/>
    <mergeCell ref="D37:AW37"/>
    <mergeCell ref="AY48:CI48"/>
    <mergeCell ref="AY39:CI39"/>
    <mergeCell ref="AY40:CI40"/>
    <mergeCell ref="AY41:CI41"/>
    <mergeCell ref="AY42:CI42"/>
    <mergeCell ref="AY43:CI43"/>
    <mergeCell ref="AY44:CI44"/>
    <mergeCell ref="AY45:CI45"/>
    <mergeCell ref="AY46:CI46"/>
    <mergeCell ref="AY47:CI47"/>
    <mergeCell ref="D48:AW48"/>
    <mergeCell ref="D42:AW42"/>
    <mergeCell ref="D43:AW43"/>
    <mergeCell ref="D44:AW44"/>
  </mergeCells>
  <phoneticPr fontId="18" type="noConversion"/>
  <conditionalFormatting sqref="BD9:CR21">
    <cfRule type="containsText" dxfId="24" priority="1" stopIfTrue="1" operator="containsText" text="&gt;">
      <formula>NOT(ISERROR(SEARCH("&gt;",BD9)))</formula>
    </cfRule>
  </conditionalFormatting>
  <printOptions horizontalCentered="1"/>
  <pageMargins left="0.74791666666666701" right="0.85" top="0.98402777777777795" bottom="0.98402777777777795" header="0.51180555555555596" footer="0.51180555555555596"/>
  <pageSetup paperSize="17" scale="90" firstPageNumber="16" fitToHeight="0" orientation="landscape"/>
  <headerFooter alignWithMargins="0">
    <oddFooter>&amp;CUNSD/United Nations Environment Programme Questionnaire 2020 on Environment Statistics - Waste Section p. &amp;P</odd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T110"/>
  <sheetViews>
    <sheetView showGridLines="0" topLeftCell="C1" zoomScale="90" zoomScaleNormal="90" zoomScaleSheetLayoutView="80" zoomScalePageLayoutView="70" workbookViewId="0">
      <selection activeCell="D3" sqref="D3"/>
    </sheetView>
  </sheetViews>
  <sheetFormatPr defaultColWidth="9.44140625" defaultRowHeight="13.2" x14ac:dyDescent="0.25"/>
  <cols>
    <col min="1" max="1" width="4.109375" style="264" hidden="1" customWidth="1"/>
    <col min="2" max="2" width="6" style="264" hidden="1" customWidth="1"/>
    <col min="3" max="3" width="9.44140625" customWidth="1"/>
    <col min="4" max="4" width="36.33203125" customWidth="1"/>
    <col min="5" max="5" width="8.44140625" customWidth="1"/>
    <col min="6" max="6" width="6.5546875" style="74" customWidth="1"/>
    <col min="7" max="7" width="1.44140625" style="86" customWidth="1"/>
    <col min="8" max="8" width="6.5546875" style="74" customWidth="1"/>
    <col min="9" max="9" width="1.44140625" style="86" customWidth="1"/>
    <col min="10" max="10" width="6.5546875" style="74" customWidth="1"/>
    <col min="11" max="11" width="1.44140625" style="86" customWidth="1"/>
    <col min="12" max="12" width="6.5546875" style="74" customWidth="1"/>
    <col min="13" max="13" width="1.44140625" style="86" customWidth="1"/>
    <col min="14" max="14" width="6.5546875" style="74" customWidth="1"/>
    <col min="15" max="15" width="1.44140625" style="86" customWidth="1"/>
    <col min="16" max="16" width="6.5546875" style="74" customWidth="1"/>
    <col min="17" max="17" width="1.44140625" style="86" customWidth="1"/>
    <col min="18" max="18" width="6.5546875" style="74" customWidth="1"/>
    <col min="19" max="19" width="1.44140625" style="86" customWidth="1"/>
    <col min="20" max="20" width="6.5546875" style="74" customWidth="1"/>
    <col min="21" max="21" width="1.44140625" style="86" customWidth="1"/>
    <col min="22" max="22" width="6.5546875" style="74" customWidth="1"/>
    <col min="23" max="23" width="1.44140625" style="86" customWidth="1"/>
    <col min="24" max="24" width="6.5546875" style="74" customWidth="1"/>
    <col min="25" max="25" width="1.44140625" style="86" customWidth="1"/>
    <col min="26" max="26" width="6.5546875" style="74" customWidth="1"/>
    <col min="27" max="27" width="1.44140625" style="389" customWidth="1"/>
    <col min="28" max="28" width="6.5546875" style="74" customWidth="1"/>
    <col min="29" max="29" width="1.44140625" style="389" customWidth="1"/>
    <col min="30" max="30" width="6.5546875" style="74" customWidth="1"/>
    <col min="31" max="31" width="1.44140625" style="389" customWidth="1"/>
    <col min="32" max="32" width="6.5546875" style="74" customWidth="1"/>
    <col min="33" max="33" width="1.44140625" style="389" customWidth="1"/>
    <col min="34" max="34" width="6.5546875" style="74" customWidth="1"/>
    <col min="35" max="35" width="1.44140625" style="389" customWidth="1"/>
    <col min="36" max="36" width="6.5546875" style="86" customWidth="1"/>
    <col min="37" max="37" width="1.44140625" style="389" customWidth="1"/>
    <col min="38" max="38" width="6.5546875" style="86" customWidth="1"/>
    <col min="39" max="39" width="1.44140625" style="389" customWidth="1"/>
    <col min="40" max="40" width="6.5546875" style="74" customWidth="1"/>
    <col min="41" max="41" width="1.44140625" style="389" customWidth="1"/>
    <col min="42" max="42" width="6.5546875" style="74" customWidth="1"/>
    <col min="43" max="43" width="1.44140625" style="389" customWidth="1"/>
    <col min="44" max="44" width="6.5546875" style="86" customWidth="1"/>
    <col min="45" max="45" width="1.44140625" style="389" customWidth="1"/>
    <col min="46" max="46" width="6.5546875" style="86" customWidth="1"/>
    <col min="47" max="47" width="1.44140625" style="389" customWidth="1"/>
    <col min="48" max="48" width="6.5546875" style="86" customWidth="1"/>
    <col min="49" max="49" width="1.44140625" style="389" customWidth="1"/>
    <col min="50" max="50" width="3.44140625" customWidth="1"/>
    <col min="52" max="52" width="41.33203125" customWidth="1"/>
    <col min="54" max="54" width="5.5546875" customWidth="1"/>
    <col min="55" max="55" width="1.44140625" customWidth="1"/>
    <col min="56" max="56" width="5.5546875" customWidth="1"/>
    <col min="57" max="57" width="1.44140625" customWidth="1"/>
    <col min="58" max="58" width="5.5546875" customWidth="1"/>
    <col min="59" max="59" width="1.44140625" customWidth="1"/>
    <col min="60" max="60" width="5.5546875" customWidth="1"/>
    <col min="61" max="61" width="1.44140625" customWidth="1"/>
    <col min="62" max="62" width="5.5546875" customWidth="1"/>
    <col min="63" max="63" width="1.44140625" customWidth="1"/>
    <col min="64" max="64" width="5.5546875" customWidth="1"/>
    <col min="65" max="65" width="1.44140625" customWidth="1"/>
    <col min="66" max="66" width="5.5546875" customWidth="1"/>
    <col min="67" max="67" width="1.44140625" customWidth="1"/>
    <col min="68" max="68" width="5.5546875" customWidth="1"/>
    <col min="69" max="69" width="1.44140625" customWidth="1"/>
    <col min="70" max="70" width="5.5546875" customWidth="1"/>
    <col min="71" max="71" width="1.44140625" customWidth="1"/>
    <col min="72" max="72" width="5.5546875" customWidth="1"/>
    <col min="73" max="73" width="1.44140625" customWidth="1"/>
    <col min="74" max="74" width="5.5546875" customWidth="1"/>
    <col min="75" max="75" width="1.44140625" customWidth="1"/>
    <col min="76" max="76" width="5.5546875" customWidth="1"/>
    <col min="77" max="77" width="1.44140625" customWidth="1"/>
    <col min="78" max="78" width="5.44140625" customWidth="1"/>
    <col min="79" max="79" width="1.44140625" customWidth="1"/>
    <col min="80" max="80" width="5.44140625" customWidth="1"/>
    <col min="81" max="81" width="1.44140625" customWidth="1"/>
    <col min="82" max="82" width="5.44140625" customWidth="1"/>
    <col min="83" max="83" width="1.44140625" customWidth="1"/>
    <col min="84" max="84" width="5.44140625" customWidth="1"/>
    <col min="85" max="85" width="1.44140625" customWidth="1"/>
    <col min="86" max="86" width="5.44140625" customWidth="1"/>
    <col min="87" max="87" width="1.44140625" customWidth="1"/>
    <col min="88" max="88" width="5.44140625" customWidth="1"/>
    <col min="89" max="89" width="1.44140625" customWidth="1"/>
    <col min="90" max="90" width="5.44140625" customWidth="1"/>
    <col min="91" max="91" width="1.44140625" customWidth="1"/>
    <col min="92" max="92" width="5.44140625" customWidth="1"/>
    <col min="93" max="93" width="1.44140625" customWidth="1"/>
    <col min="94" max="94" width="5.44140625" customWidth="1"/>
    <col min="95" max="95" width="1.44140625" customWidth="1"/>
    <col min="96" max="96" width="5.44140625" customWidth="1"/>
    <col min="97" max="97" width="1.44140625" customWidth="1"/>
    <col min="98" max="98" width="9.44140625" customWidth="1"/>
  </cols>
  <sheetData>
    <row r="1" spans="1:98" ht="16.5" customHeight="1" x14ac:dyDescent="0.3">
      <c r="B1" s="264">
        <v>1</v>
      </c>
      <c r="C1" s="686" t="s">
        <v>3</v>
      </c>
      <c r="D1" s="686"/>
      <c r="E1" s="686"/>
      <c r="F1" s="75"/>
      <c r="G1" s="81"/>
      <c r="H1" s="75"/>
      <c r="I1" s="81"/>
      <c r="J1" s="75"/>
      <c r="K1" s="81"/>
      <c r="L1" s="75"/>
      <c r="M1" s="81"/>
      <c r="N1" s="75"/>
      <c r="O1" s="81"/>
      <c r="P1" s="75"/>
      <c r="Q1" s="81"/>
      <c r="R1" s="75"/>
      <c r="S1" s="81"/>
      <c r="T1" s="75"/>
      <c r="U1" s="81"/>
      <c r="V1" s="75"/>
      <c r="W1" s="81"/>
      <c r="X1" s="75"/>
      <c r="Y1" s="81"/>
      <c r="Z1" s="75"/>
      <c r="AA1" s="386"/>
      <c r="AB1" s="75"/>
      <c r="AC1" s="386"/>
      <c r="AD1" s="75"/>
      <c r="AE1" s="386"/>
      <c r="AF1" s="75"/>
      <c r="AG1" s="386"/>
      <c r="AH1" s="75"/>
      <c r="AI1" s="386"/>
      <c r="AJ1" s="81"/>
      <c r="AK1" s="386"/>
      <c r="AL1" s="81"/>
      <c r="AM1" s="386"/>
      <c r="AN1" s="75"/>
      <c r="AO1" s="391"/>
      <c r="AP1" s="75"/>
      <c r="AQ1" s="391"/>
      <c r="AR1" s="87"/>
      <c r="AS1" s="391"/>
      <c r="AT1" s="87"/>
      <c r="AU1" s="391"/>
      <c r="AV1" s="87"/>
      <c r="AW1" s="391"/>
      <c r="AY1" s="269" t="s">
        <v>200</v>
      </c>
      <c r="AZ1" s="168"/>
      <c r="BA1" s="169"/>
      <c r="BB1" s="196"/>
      <c r="BC1" s="197"/>
      <c r="BD1" s="196"/>
      <c r="BE1" s="197"/>
      <c r="BF1" s="196"/>
      <c r="BG1" s="197"/>
      <c r="BH1" s="196"/>
      <c r="BI1" s="197"/>
      <c r="BJ1" s="196"/>
      <c r="BK1" s="197"/>
      <c r="BL1" s="196"/>
      <c r="BM1" s="197"/>
      <c r="BN1" s="196"/>
      <c r="BO1" s="197"/>
      <c r="BP1" s="196"/>
      <c r="BQ1" s="197"/>
      <c r="BR1" s="196"/>
      <c r="BS1" s="197"/>
      <c r="BT1" s="196"/>
      <c r="BU1" s="197"/>
      <c r="BV1" s="196"/>
      <c r="BW1" s="197"/>
      <c r="BX1" s="196"/>
      <c r="BY1" s="197"/>
      <c r="BZ1" s="196"/>
      <c r="CA1" s="198"/>
      <c r="CB1" s="196"/>
      <c r="CC1" s="198"/>
      <c r="CD1" s="168"/>
      <c r="CE1" s="168"/>
      <c r="CF1" s="168"/>
      <c r="CG1" s="168"/>
      <c r="CH1" s="196"/>
      <c r="CI1" s="198"/>
      <c r="CJ1" s="168"/>
      <c r="CK1" s="168"/>
      <c r="CL1" s="168"/>
      <c r="CM1" s="168"/>
      <c r="CN1" s="196"/>
      <c r="CO1" s="198"/>
      <c r="CP1" s="168"/>
      <c r="CQ1" s="168"/>
      <c r="CR1" s="196"/>
      <c r="CS1" s="198"/>
    </row>
    <row r="2" spans="1:98" x14ac:dyDescent="0.25">
      <c r="C2" s="35"/>
      <c r="D2" s="33"/>
      <c r="E2" s="35"/>
      <c r="F2" s="76"/>
      <c r="G2" s="82"/>
      <c r="H2" s="76"/>
      <c r="I2" s="82"/>
      <c r="J2" s="76"/>
      <c r="K2" s="82"/>
      <c r="L2" s="76"/>
      <c r="M2" s="82"/>
      <c r="N2" s="76"/>
      <c r="O2" s="82"/>
      <c r="P2" s="76"/>
      <c r="Q2" s="82"/>
      <c r="R2" s="76"/>
      <c r="S2" s="82"/>
      <c r="T2" s="76"/>
      <c r="U2" s="82"/>
      <c r="V2" s="76"/>
      <c r="W2" s="82"/>
      <c r="X2" s="76"/>
      <c r="Y2" s="82"/>
      <c r="Z2" s="76"/>
      <c r="AA2" s="387"/>
      <c r="AB2" s="76"/>
      <c r="AC2" s="387"/>
      <c r="AD2" s="76"/>
      <c r="AE2" s="387"/>
      <c r="AF2" s="76"/>
      <c r="AG2" s="387"/>
      <c r="AH2" s="76"/>
      <c r="AI2" s="387"/>
      <c r="AJ2" s="82"/>
      <c r="AK2" s="387"/>
      <c r="AL2" s="82"/>
      <c r="AM2" s="387"/>
      <c r="AN2" s="76"/>
      <c r="AO2" s="387"/>
      <c r="AP2" s="76"/>
      <c r="AQ2" s="387"/>
      <c r="AR2" s="82"/>
      <c r="AS2" s="387"/>
      <c r="AT2" s="82"/>
      <c r="AU2" s="387"/>
      <c r="AV2" s="82"/>
      <c r="AW2" s="387"/>
      <c r="AY2" s="264"/>
      <c r="AZ2" s="182"/>
      <c r="BA2" s="182"/>
      <c r="BB2" s="199"/>
      <c r="BC2" s="200"/>
      <c r="BD2" s="199"/>
      <c r="BE2" s="200"/>
      <c r="BF2" s="199"/>
      <c r="BG2" s="200"/>
      <c r="BH2" s="199"/>
      <c r="BI2" s="200"/>
      <c r="BJ2" s="199"/>
      <c r="BK2" s="200"/>
      <c r="BL2" s="199"/>
      <c r="BM2" s="200"/>
      <c r="BN2" s="199"/>
      <c r="BO2" s="200"/>
      <c r="BP2" s="199"/>
      <c r="BQ2" s="200"/>
      <c r="BR2" s="199"/>
      <c r="BS2" s="200"/>
      <c r="BT2" s="199"/>
      <c r="BU2" s="200"/>
      <c r="BV2" s="199"/>
      <c r="BW2" s="200"/>
      <c r="BX2" s="199"/>
      <c r="BY2" s="200"/>
      <c r="BZ2" s="199"/>
      <c r="CA2" s="200"/>
      <c r="CB2" s="199"/>
      <c r="CC2" s="200"/>
      <c r="CD2" s="168"/>
      <c r="CE2" s="168"/>
      <c r="CF2" s="168"/>
      <c r="CG2" s="168"/>
      <c r="CH2" s="199"/>
      <c r="CI2" s="200"/>
      <c r="CJ2" s="168"/>
      <c r="CK2" s="168"/>
      <c r="CL2" s="168"/>
      <c r="CM2" s="168"/>
      <c r="CN2" s="199"/>
      <c r="CO2" s="200"/>
      <c r="CP2" s="168"/>
      <c r="CQ2" s="168"/>
      <c r="CR2" s="199"/>
      <c r="CS2" s="200"/>
    </row>
    <row r="3" spans="1:98" s="2" customFormat="1" ht="17.25" customHeight="1" x14ac:dyDescent="0.25">
      <c r="A3" s="264"/>
      <c r="B3" s="264">
        <v>438</v>
      </c>
      <c r="C3" s="144" t="s">
        <v>202</v>
      </c>
      <c r="D3" s="352" t="s">
        <v>203</v>
      </c>
      <c r="E3" s="621"/>
      <c r="F3" s="45"/>
      <c r="G3" s="144" t="s">
        <v>204</v>
      </c>
      <c r="H3" s="145"/>
      <c r="I3" s="146"/>
      <c r="J3" s="145"/>
      <c r="K3" s="147"/>
      <c r="L3" s="145"/>
      <c r="M3" s="730" t="s">
        <v>205</v>
      </c>
      <c r="N3" s="673"/>
      <c r="O3" s="673"/>
      <c r="P3" s="673"/>
      <c r="Q3" s="673"/>
      <c r="R3" s="673"/>
      <c r="S3" s="673"/>
      <c r="T3" s="673"/>
      <c r="U3" s="673"/>
      <c r="V3" s="673"/>
      <c r="W3" s="673"/>
      <c r="X3" s="673"/>
      <c r="Y3" s="673"/>
      <c r="Z3" s="673"/>
      <c r="AA3" s="673"/>
      <c r="AB3" s="673"/>
      <c r="AX3" s="3"/>
      <c r="AY3" s="338" t="s">
        <v>201</v>
      </c>
      <c r="AZ3" s="183"/>
      <c r="BA3" s="184"/>
      <c r="BB3" s="185"/>
      <c r="BC3" s="185"/>
      <c r="BD3" s="185"/>
      <c r="BE3" s="185"/>
      <c r="BF3" s="185"/>
      <c r="BG3" s="170"/>
      <c r="BH3" s="170"/>
      <c r="BI3" s="170"/>
      <c r="BJ3" s="170"/>
      <c r="BK3" s="170"/>
      <c r="BL3" s="170"/>
      <c r="BM3" s="184"/>
      <c r="BN3" s="185"/>
      <c r="BO3" s="185"/>
      <c r="BP3" s="185"/>
      <c r="BQ3" s="185"/>
      <c r="BR3" s="185"/>
      <c r="BS3" s="185"/>
      <c r="BT3" s="184"/>
      <c r="BU3" s="184"/>
      <c r="BV3" s="184"/>
      <c r="BW3" s="185"/>
      <c r="BX3" s="185"/>
      <c r="BY3" s="185"/>
      <c r="BZ3" s="185"/>
      <c r="CA3" s="185"/>
      <c r="CB3" s="185"/>
      <c r="CC3" s="185"/>
      <c r="CD3" s="185"/>
      <c r="CE3" s="183"/>
      <c r="CF3" s="183"/>
      <c r="CG3" s="183"/>
      <c r="CH3" s="185"/>
      <c r="CI3" s="185"/>
      <c r="CJ3" s="185"/>
      <c r="CK3" s="183"/>
      <c r="CL3" s="183"/>
      <c r="CM3" s="183"/>
      <c r="CN3" s="185"/>
      <c r="CO3" s="185"/>
      <c r="CP3" s="185"/>
      <c r="CQ3" s="183"/>
      <c r="CR3" s="185"/>
      <c r="CS3" s="185"/>
    </row>
    <row r="4" spans="1:98" s="2" customFormat="1" ht="3.75" customHeight="1" x14ac:dyDescent="0.25">
      <c r="A4" s="264"/>
      <c r="B4" s="264"/>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354"/>
      <c r="AS4" s="354"/>
      <c r="AT4" s="354"/>
      <c r="AU4" s="354"/>
      <c r="AV4" s="354"/>
      <c r="AW4" s="354"/>
      <c r="AX4" s="3"/>
      <c r="AY4" s="340"/>
      <c r="AZ4" s="183"/>
      <c r="BA4" s="183"/>
      <c r="BB4" s="183"/>
      <c r="BC4" s="183"/>
      <c r="BD4" s="183"/>
      <c r="BE4" s="183"/>
      <c r="BF4" s="201"/>
      <c r="BG4" s="202"/>
      <c r="BH4" s="201"/>
      <c r="BI4" s="202"/>
      <c r="BJ4" s="201"/>
      <c r="BK4" s="202"/>
      <c r="BL4" s="201"/>
      <c r="BM4" s="202"/>
      <c r="BN4" s="201"/>
      <c r="BO4" s="202"/>
      <c r="BP4" s="201"/>
      <c r="BQ4" s="202"/>
      <c r="BR4" s="203"/>
      <c r="BS4" s="204"/>
      <c r="BT4" s="203"/>
      <c r="BU4" s="204"/>
      <c r="BV4" s="715"/>
      <c r="BW4" s="715"/>
      <c r="BX4" s="203"/>
      <c r="BY4" s="204"/>
      <c r="BZ4" s="203"/>
      <c r="CA4" s="204"/>
      <c r="CB4" s="203"/>
      <c r="CC4" s="204"/>
      <c r="CD4" s="183"/>
      <c r="CE4" s="183"/>
      <c r="CF4" s="183"/>
      <c r="CG4" s="183"/>
      <c r="CH4" s="203"/>
      <c r="CI4" s="204"/>
      <c r="CJ4" s="183"/>
      <c r="CK4" s="183"/>
      <c r="CL4" s="183"/>
      <c r="CM4" s="183"/>
      <c r="CN4" s="203"/>
      <c r="CO4" s="204"/>
      <c r="CP4" s="183"/>
      <c r="CQ4" s="183"/>
      <c r="CR4" s="203"/>
      <c r="CS4" s="204"/>
    </row>
    <row r="5" spans="1:98" ht="15" customHeight="1" x14ac:dyDescent="0.25">
      <c r="A5" s="182"/>
      <c r="C5" s="164" t="s">
        <v>326</v>
      </c>
      <c r="D5" s="353"/>
      <c r="E5" s="163" t="s">
        <v>327</v>
      </c>
      <c r="F5" s="78"/>
      <c r="G5" s="83"/>
      <c r="H5" s="78"/>
      <c r="I5" s="83"/>
      <c r="J5" s="78"/>
      <c r="K5" s="83"/>
      <c r="L5" s="78"/>
      <c r="M5" s="83"/>
      <c r="N5" s="78"/>
      <c r="O5" s="83"/>
      <c r="P5" s="78"/>
      <c r="Q5" s="83"/>
      <c r="R5" s="78"/>
      <c r="S5" s="83"/>
      <c r="T5" s="78"/>
      <c r="U5" s="83"/>
      <c r="V5" s="78"/>
      <c r="W5" s="83"/>
      <c r="X5" s="78"/>
      <c r="Y5" s="83"/>
      <c r="Z5" s="78"/>
      <c r="AA5" s="388"/>
      <c r="AB5" s="78"/>
      <c r="AC5" s="388"/>
      <c r="AD5" s="78"/>
      <c r="AE5" s="388"/>
      <c r="AF5" s="78"/>
      <c r="AG5" s="388"/>
      <c r="AH5" s="78"/>
      <c r="AI5" s="388"/>
      <c r="AJ5" s="83"/>
      <c r="AK5" s="388"/>
      <c r="AL5" s="83"/>
      <c r="AM5" s="388"/>
      <c r="AN5" s="78"/>
      <c r="AO5" s="388"/>
      <c r="AP5" s="78"/>
      <c r="AQ5" s="388"/>
      <c r="AR5" s="83"/>
      <c r="AS5" s="388"/>
      <c r="AT5" s="83"/>
      <c r="AU5" s="388"/>
      <c r="AV5" s="83"/>
      <c r="AW5" s="388"/>
      <c r="AX5" s="83"/>
      <c r="AY5" s="341" t="s">
        <v>206</v>
      </c>
      <c r="AZ5" s="171"/>
      <c r="BA5" s="171"/>
      <c r="BB5" s="171"/>
      <c r="BC5" s="242"/>
      <c r="BD5" s="206"/>
      <c r="BE5" s="242"/>
      <c r="BF5" s="206"/>
      <c r="BG5" s="242"/>
      <c r="BH5" s="206"/>
      <c r="BI5" s="242"/>
      <c r="BJ5" s="206"/>
      <c r="BK5" s="242"/>
      <c r="BL5" s="206"/>
      <c r="BM5" s="242"/>
      <c r="BN5" s="206"/>
      <c r="BO5" s="242"/>
      <c r="BP5" s="206"/>
      <c r="BQ5" s="242"/>
      <c r="BR5" s="206"/>
      <c r="BS5" s="242"/>
      <c r="BT5" s="206"/>
      <c r="BU5" s="242"/>
      <c r="BV5" s="206"/>
      <c r="BW5" s="242"/>
      <c r="BX5" s="206"/>
      <c r="BY5" s="242"/>
      <c r="BZ5" s="206"/>
      <c r="CA5" s="242"/>
      <c r="CB5" s="206"/>
      <c r="CC5" s="242"/>
      <c r="CD5" s="183"/>
      <c r="CE5" s="183"/>
      <c r="CF5" s="183"/>
      <c r="CG5" s="183"/>
      <c r="CH5" s="206"/>
      <c r="CI5" s="242"/>
      <c r="CJ5" s="183"/>
      <c r="CK5" s="183"/>
      <c r="CL5" s="183"/>
      <c r="CM5" s="183"/>
      <c r="CN5" s="206"/>
      <c r="CO5" s="242"/>
      <c r="CP5" s="183"/>
      <c r="CQ5" s="183"/>
      <c r="CR5" s="206"/>
      <c r="CS5" s="242"/>
      <c r="CT5" s="2"/>
    </row>
    <row r="6" spans="1:98" ht="18.75" customHeight="1" x14ac:dyDescent="0.3">
      <c r="B6" s="264">
        <v>167</v>
      </c>
      <c r="C6" s="49" t="s">
        <v>328</v>
      </c>
      <c r="D6" s="49"/>
      <c r="E6" s="49"/>
      <c r="F6" s="49"/>
      <c r="G6" s="49"/>
      <c r="H6" s="49"/>
      <c r="I6" s="49"/>
      <c r="J6" s="49"/>
      <c r="K6" s="49"/>
      <c r="L6" s="49"/>
      <c r="M6" s="49"/>
      <c r="N6" s="49"/>
      <c r="O6" s="49"/>
      <c r="P6" s="49"/>
      <c r="Q6" s="49"/>
      <c r="R6" s="49"/>
      <c r="S6" s="49"/>
      <c r="T6" s="49"/>
      <c r="U6" s="49"/>
      <c r="V6" s="49"/>
      <c r="W6" s="49"/>
      <c r="X6" s="49"/>
      <c r="Y6" s="49"/>
      <c r="Z6" s="49"/>
      <c r="AA6" s="402"/>
      <c r="AB6" s="49"/>
      <c r="AC6" s="402"/>
      <c r="AD6" s="49"/>
      <c r="AE6" s="402"/>
      <c r="AF6" s="49"/>
      <c r="AG6" s="402"/>
      <c r="AH6" s="49"/>
      <c r="AI6" s="402"/>
      <c r="AJ6" s="49"/>
      <c r="AK6" s="402"/>
      <c r="AL6" s="49"/>
      <c r="AM6" s="402"/>
      <c r="AN6" s="49"/>
      <c r="AO6" s="402"/>
      <c r="AP6" s="49"/>
      <c r="AQ6" s="402"/>
      <c r="AR6" s="49"/>
      <c r="AS6" s="402"/>
      <c r="AT6" s="49"/>
      <c r="AU6" s="402"/>
      <c r="AV6" s="49"/>
      <c r="AW6" s="402"/>
      <c r="AY6" s="33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row>
    <row r="7" spans="1:98" s="57" customFormat="1" ht="16.5" customHeight="1" x14ac:dyDescent="0.3">
      <c r="A7" s="303"/>
      <c r="B7" s="303"/>
      <c r="F7" s="152" t="s">
        <v>247</v>
      </c>
      <c r="G7" s="89"/>
      <c r="H7" s="80"/>
      <c r="I7" s="89"/>
      <c r="J7" s="79"/>
      <c r="K7" s="90"/>
      <c r="L7" s="79"/>
      <c r="M7" s="90"/>
      <c r="N7" s="79"/>
      <c r="O7" s="90"/>
      <c r="P7" s="79"/>
      <c r="Q7" s="90"/>
      <c r="R7" s="79"/>
      <c r="S7" s="90"/>
      <c r="T7" s="79"/>
      <c r="U7" s="90"/>
      <c r="V7" s="79"/>
      <c r="W7" s="90"/>
      <c r="Y7" s="150"/>
      <c r="Z7" s="404"/>
      <c r="AA7" s="365"/>
      <c r="AB7" s="151"/>
      <c r="AC7" s="365"/>
      <c r="AD7" s="151"/>
      <c r="AE7" s="365"/>
      <c r="AF7" s="151"/>
      <c r="AG7" s="377"/>
      <c r="AI7" s="380"/>
      <c r="AJ7" s="44"/>
      <c r="AM7" s="403"/>
      <c r="AO7" s="8"/>
      <c r="AP7"/>
      <c r="AQ7" s="377"/>
      <c r="AR7" s="251"/>
      <c r="AS7" s="385"/>
      <c r="AT7" s="251"/>
      <c r="AU7" s="385"/>
      <c r="AV7" s="251"/>
      <c r="AW7" s="385"/>
      <c r="AY7" s="342" t="s">
        <v>274</v>
      </c>
      <c r="AZ7" s="408"/>
      <c r="BA7" s="630"/>
      <c r="BB7" s="409"/>
      <c r="BC7" s="410"/>
      <c r="BD7" s="409"/>
      <c r="BE7" s="410"/>
      <c r="BF7" s="409"/>
      <c r="BG7" s="410"/>
      <c r="BH7" s="409"/>
      <c r="BI7" s="410"/>
      <c r="BJ7" s="409"/>
      <c r="BK7" s="410"/>
      <c r="BL7" s="409"/>
      <c r="BM7" s="410"/>
      <c r="BN7" s="409"/>
      <c r="BO7" s="410"/>
      <c r="BP7" s="411"/>
      <c r="BQ7" s="412"/>
      <c r="BR7" s="413"/>
      <c r="BS7" s="412"/>
      <c r="BT7" s="411"/>
      <c r="BU7" s="412"/>
      <c r="BV7" s="631"/>
      <c r="BW7" s="414"/>
      <c r="BX7" s="631"/>
      <c r="BY7" s="414"/>
      <c r="BZ7" s="631"/>
      <c r="CA7" s="414"/>
      <c r="CB7" s="631"/>
      <c r="CC7" s="414"/>
      <c r="CD7" s="407"/>
      <c r="CE7" s="407"/>
      <c r="CF7" s="407"/>
      <c r="CG7" s="407"/>
      <c r="CH7" s="631"/>
      <c r="CI7" s="414"/>
      <c r="CJ7" s="407"/>
      <c r="CK7" s="407"/>
      <c r="CL7" s="407"/>
      <c r="CM7" s="407"/>
      <c r="CN7" s="631"/>
      <c r="CO7" s="414"/>
      <c r="CP7" s="407"/>
      <c r="CQ7" s="407"/>
      <c r="CR7" s="631"/>
      <c r="CS7" s="414"/>
      <c r="CT7" s="2"/>
    </row>
    <row r="8" spans="1:98" s="52" customFormat="1" ht="31.5" customHeight="1" x14ac:dyDescent="0.25">
      <c r="A8" s="270"/>
      <c r="B8" s="357">
        <v>2</v>
      </c>
      <c r="C8" s="594" t="s">
        <v>209</v>
      </c>
      <c r="D8" s="594" t="s">
        <v>210</v>
      </c>
      <c r="E8" s="594" t="s">
        <v>211</v>
      </c>
      <c r="F8" s="594">
        <v>2000</v>
      </c>
      <c r="G8" s="594"/>
      <c r="H8" s="594">
        <v>2001</v>
      </c>
      <c r="I8" s="594"/>
      <c r="J8" s="594">
        <v>2002</v>
      </c>
      <c r="K8" s="594"/>
      <c r="L8" s="594">
        <v>2003</v>
      </c>
      <c r="M8" s="594"/>
      <c r="N8" s="594">
        <v>2004</v>
      </c>
      <c r="O8" s="594"/>
      <c r="P8" s="594">
        <v>2005</v>
      </c>
      <c r="Q8" s="594"/>
      <c r="R8" s="594">
        <v>2006</v>
      </c>
      <c r="S8" s="594"/>
      <c r="T8" s="594">
        <v>2007</v>
      </c>
      <c r="U8" s="594"/>
      <c r="V8" s="594">
        <v>2008</v>
      </c>
      <c r="W8" s="594"/>
      <c r="X8" s="594">
        <v>2009</v>
      </c>
      <c r="Y8" s="594"/>
      <c r="Z8" s="594">
        <v>2010</v>
      </c>
      <c r="AA8" s="594"/>
      <c r="AB8" s="594">
        <v>2011</v>
      </c>
      <c r="AC8" s="594"/>
      <c r="AD8" s="594">
        <v>2012</v>
      </c>
      <c r="AE8" s="594"/>
      <c r="AF8" s="594">
        <v>2013</v>
      </c>
      <c r="AG8" s="594"/>
      <c r="AH8" s="594">
        <v>2014</v>
      </c>
      <c r="AI8" s="594"/>
      <c r="AJ8" s="594">
        <v>2015</v>
      </c>
      <c r="AK8" s="594"/>
      <c r="AL8" s="594">
        <v>2016</v>
      </c>
      <c r="AM8" s="594"/>
      <c r="AN8" s="594">
        <v>2017</v>
      </c>
      <c r="AO8" s="594"/>
      <c r="AP8" s="594">
        <v>2018</v>
      </c>
      <c r="AQ8" s="594"/>
      <c r="AR8" s="594">
        <v>2019</v>
      </c>
      <c r="AS8" s="594"/>
      <c r="AT8" s="594">
        <v>2020</v>
      </c>
      <c r="AU8" s="594"/>
      <c r="AV8" s="594">
        <v>2021</v>
      </c>
      <c r="AW8" s="595"/>
      <c r="AX8" s="73"/>
      <c r="AY8" s="40" t="s">
        <v>209</v>
      </c>
      <c r="AZ8" s="40" t="s">
        <v>210</v>
      </c>
      <c r="BA8" s="40" t="s">
        <v>211</v>
      </c>
      <c r="BB8" s="592">
        <v>2000</v>
      </c>
      <c r="BC8" s="592"/>
      <c r="BD8" s="592">
        <v>2001</v>
      </c>
      <c r="BE8" s="592"/>
      <c r="BF8" s="592">
        <v>2002</v>
      </c>
      <c r="BG8" s="592"/>
      <c r="BH8" s="592">
        <v>2003</v>
      </c>
      <c r="BI8" s="592"/>
      <c r="BJ8" s="592">
        <v>2004</v>
      </c>
      <c r="BK8" s="592"/>
      <c r="BL8" s="592">
        <v>2005</v>
      </c>
      <c r="BM8" s="592"/>
      <c r="BN8" s="592">
        <v>2006</v>
      </c>
      <c r="BO8" s="592"/>
      <c r="BP8" s="592">
        <v>2007</v>
      </c>
      <c r="BQ8" s="592"/>
      <c r="BR8" s="592">
        <v>2008</v>
      </c>
      <c r="BS8" s="592"/>
      <c r="BT8" s="592">
        <v>2009</v>
      </c>
      <c r="BU8" s="592"/>
      <c r="BV8" s="592">
        <v>2010</v>
      </c>
      <c r="BW8" s="592"/>
      <c r="BX8" s="592">
        <v>2011</v>
      </c>
      <c r="BY8" s="592"/>
      <c r="BZ8" s="592">
        <v>2012</v>
      </c>
      <c r="CA8" s="592"/>
      <c r="CB8" s="592">
        <v>2013</v>
      </c>
      <c r="CC8" s="592"/>
      <c r="CD8" s="592">
        <v>2014</v>
      </c>
      <c r="CE8" s="592"/>
      <c r="CF8" s="592">
        <v>2015</v>
      </c>
      <c r="CG8" s="592"/>
      <c r="CH8" s="592">
        <v>2016</v>
      </c>
      <c r="CI8" s="592"/>
      <c r="CJ8" s="592">
        <v>2017</v>
      </c>
      <c r="CK8" s="592"/>
      <c r="CL8" s="592">
        <v>2018</v>
      </c>
      <c r="CM8" s="592"/>
      <c r="CN8" s="592">
        <v>2019</v>
      </c>
      <c r="CO8" s="592"/>
      <c r="CP8" s="592">
        <v>2020</v>
      </c>
      <c r="CQ8" s="592"/>
      <c r="CR8" s="592">
        <v>2021</v>
      </c>
      <c r="CS8" s="592"/>
      <c r="CT8" s="2"/>
    </row>
    <row r="9" spans="1:98" s="52" customFormat="1" ht="18.75" customHeight="1" x14ac:dyDescent="0.25">
      <c r="A9" s="270"/>
      <c r="B9" s="304">
        <v>2819</v>
      </c>
      <c r="C9" s="431">
        <v>1</v>
      </c>
      <c r="D9" s="450" t="s">
        <v>329</v>
      </c>
      <c r="E9" s="461" t="s">
        <v>330</v>
      </c>
      <c r="F9" s="462">
        <v>5.4539999999999997</v>
      </c>
      <c r="G9" s="117" t="s">
        <v>251</v>
      </c>
      <c r="H9" s="462">
        <v>5.556</v>
      </c>
      <c r="I9" s="117" t="s">
        <v>251</v>
      </c>
      <c r="J9" s="462">
        <v>5.5730000000000004</v>
      </c>
      <c r="K9" s="117" t="s">
        <v>251</v>
      </c>
      <c r="L9" s="462">
        <v>5.6390000000000002</v>
      </c>
      <c r="M9" s="117" t="s">
        <v>251</v>
      </c>
      <c r="N9" s="462">
        <v>5.7519999999999998</v>
      </c>
      <c r="O9" s="117" t="s">
        <v>251</v>
      </c>
      <c r="P9" s="462">
        <v>5.8109999999999999</v>
      </c>
      <c r="Q9" s="117" t="s">
        <v>251</v>
      </c>
      <c r="R9" s="462">
        <v>5.7469999999999999</v>
      </c>
      <c r="S9" s="117" t="s">
        <v>251</v>
      </c>
      <c r="T9" s="462">
        <v>5.6909999999999998</v>
      </c>
      <c r="U9" s="117" t="s">
        <v>251</v>
      </c>
      <c r="V9" s="462">
        <v>5.758</v>
      </c>
      <c r="W9" s="117" t="s">
        <v>251</v>
      </c>
      <c r="X9" s="462">
        <v>5.7880000000000003</v>
      </c>
      <c r="Y9" s="117" t="s">
        <v>251</v>
      </c>
      <c r="Z9" s="462">
        <v>5.7670000000000003</v>
      </c>
      <c r="AA9" s="117" t="s">
        <v>251</v>
      </c>
      <c r="AB9" s="462">
        <v>5.8529999999999998</v>
      </c>
      <c r="AC9" s="117" t="s">
        <v>251</v>
      </c>
      <c r="AD9" s="462">
        <v>5.9329999999999998</v>
      </c>
      <c r="AE9" s="117" t="s">
        <v>251</v>
      </c>
      <c r="AF9" s="462">
        <v>5.9249999999999998</v>
      </c>
      <c r="AG9" s="117" t="s">
        <v>251</v>
      </c>
      <c r="AH9" s="462">
        <v>5.9630000000000001</v>
      </c>
      <c r="AI9" s="117" t="s">
        <v>251</v>
      </c>
      <c r="AJ9" s="462">
        <v>5.9939999999999998</v>
      </c>
      <c r="AK9" s="117" t="s">
        <v>251</v>
      </c>
      <c r="AL9" s="462">
        <v>5.992</v>
      </c>
      <c r="AM9" s="117" t="s">
        <v>251</v>
      </c>
      <c r="AN9" s="462">
        <v>6.0389999999999997</v>
      </c>
      <c r="AO9" s="117" t="s">
        <v>251</v>
      </c>
      <c r="AP9" s="462">
        <v>6.0140000000000002</v>
      </c>
      <c r="AQ9" s="117" t="s">
        <v>251</v>
      </c>
      <c r="AR9" s="462">
        <v>6.0380000000000003</v>
      </c>
      <c r="AS9" s="117" t="s">
        <v>251</v>
      </c>
      <c r="AT9" s="462">
        <v>6.0369999999999999</v>
      </c>
      <c r="AU9" s="117" t="s">
        <v>251</v>
      </c>
      <c r="AV9" s="462">
        <v>6.0270000000000001</v>
      </c>
      <c r="AW9" s="117" t="s">
        <v>251</v>
      </c>
      <c r="AX9" s="73"/>
      <c r="AY9" s="186">
        <v>1</v>
      </c>
      <c r="AZ9" s="321" t="s">
        <v>329</v>
      </c>
      <c r="BA9" s="186" t="s">
        <v>330</v>
      </c>
      <c r="BB9" s="415" t="s">
        <v>214</v>
      </c>
      <c r="BC9" s="406"/>
      <c r="BD9" s="487" t="str">
        <f>IF(OR(ISBLANK(F9),ISBLANK(H9)),"N/A",IF(ABS((H9-F9)/F9)&gt;0.25,"&gt; 25%","ok"))</f>
        <v>ok</v>
      </c>
      <c r="BE9" s="498"/>
      <c r="BF9" s="487" t="str">
        <f>IF(OR(ISBLANK(H9),ISBLANK(J9)),"N/A",IF(ABS((J9-H9)/H9)&gt;0.25,"&gt; 25%","ok"))</f>
        <v>ok</v>
      </c>
      <c r="BG9" s="487"/>
      <c r="BH9" s="487" t="str">
        <f t="shared" ref="BH9:BH21" si="0">IF(OR(ISBLANK(J9),ISBLANK(L9)),"N/A",IF(ABS((L9-J9)/J9)&gt;0.25,"&gt; 25%","ok"))</f>
        <v>ok</v>
      </c>
      <c r="BI9" s="487"/>
      <c r="BJ9" s="487" t="str">
        <f t="shared" ref="BJ9:BJ21" si="1">IF(OR(ISBLANK(L9),ISBLANK(N9)),"N/A",IF(ABS((N9-L9)/L9)&gt;0.25,"&gt; 25%","ok"))</f>
        <v>ok</v>
      </c>
      <c r="BK9" s="487"/>
      <c r="BL9" s="487" t="str">
        <f t="shared" ref="BL9:BL21" si="2">IF(OR(ISBLANK(N9),ISBLANK(P9)),"N/A",IF(ABS((P9-N9)/N9)&gt;0.25,"&gt; 25%","ok"))</f>
        <v>ok</v>
      </c>
      <c r="BM9" s="487"/>
      <c r="BN9" s="487" t="str">
        <f t="shared" ref="BN9:BN21" si="3">IF(OR(ISBLANK(P9),ISBLANK(R9)),"N/A",IF(ABS((R9-P9)/P9)&gt;0.25,"&gt; 25%","ok"))</f>
        <v>ok</v>
      </c>
      <c r="BO9" s="487"/>
      <c r="BP9" s="487" t="str">
        <f t="shared" ref="BP9:BP21" si="4">IF(OR(ISBLANK(R9),ISBLANK(T9)),"N/A",IF(ABS((T9-R9)/R9)&gt;0.25,"&gt; 25%","ok"))</f>
        <v>ok</v>
      </c>
      <c r="BQ9" s="487"/>
      <c r="BR9" s="487" t="str">
        <f t="shared" ref="BR9:BR21" si="5">IF(OR(ISBLANK(T9),ISBLANK(V9)),"N/A",IF(ABS((V9-T9)/T9)&gt;0.25,"&gt; 25%","ok"))</f>
        <v>ok</v>
      </c>
      <c r="BS9" s="487"/>
      <c r="BT9" s="487" t="str">
        <f t="shared" ref="BT9:BT21" si="6">IF(OR(ISBLANK(V9),ISBLANK(X9)),"N/A",IF(ABS((X9-V9)/V9)&gt;0.25,"&gt; 25%","ok"))</f>
        <v>ok</v>
      </c>
      <c r="BU9" s="487"/>
      <c r="BV9" s="487" t="str">
        <f t="shared" ref="BV9:BV21" si="7">IF(OR(ISBLANK(X9),ISBLANK(Z9)),"N/A",IF(ABS((Z9-X9)/X9)&gt;0.25,"&gt; 25%","ok"))</f>
        <v>ok</v>
      </c>
      <c r="BW9" s="487"/>
      <c r="BX9" s="487" t="str">
        <f t="shared" ref="BX9:BX21" si="8">IF(OR(ISBLANK(Z9),ISBLANK(AB9)),"N/A",IF(ABS((AB9-Z9)/Z9)&gt;0.25,"&gt; 25%","ok"))</f>
        <v>ok</v>
      </c>
      <c r="BY9" s="487"/>
      <c r="BZ9" s="505" t="str">
        <f t="shared" ref="BZ9:BZ21" si="9">IF(OR(ISBLANK(AB9),ISBLANK(AD9)),"N/A",IF(ABS((AD9-AB9)/AB9)&gt;0.25,"&gt; 25%","ok"))</f>
        <v>ok</v>
      </c>
      <c r="CA9" s="505"/>
      <c r="CB9" s="505" t="str">
        <f t="shared" ref="CB9:CB21" si="10">IF(OR(ISBLANK(AD9),ISBLANK(AF9)),"N/A",IF(ABS((AF9-AD9)/AD9)&gt;0.25,"&gt; 25%","ok"))</f>
        <v>ok</v>
      </c>
      <c r="CC9" s="505"/>
      <c r="CD9" s="505" t="str">
        <f t="shared" ref="CD9:CD21" si="11">IF(OR(ISBLANK(AF9),ISBLANK(AH9)),"N/A",IF(ABS((AH9-AF9)/AF9)&gt;0.25,"&gt; 25%","ok"))</f>
        <v>ok</v>
      </c>
      <c r="CE9" s="506"/>
      <c r="CF9" s="505" t="str">
        <f t="shared" ref="CF9:CF21" si="12">IF(OR(ISBLANK(AH9),ISBLANK(AJ9)),"N/A",IF(ABS((AJ9-AH9)/AH9)&gt;0.25,"&gt; 25%","ok"))</f>
        <v>ok</v>
      </c>
      <c r="CG9" s="505"/>
      <c r="CH9" s="505" t="str">
        <f t="shared" ref="CH9:CH21" si="13">IF(OR(ISBLANK(AJ9),ISBLANK(AL9)),"N/A",IF(ABS((AL9-AJ9)/AJ9)&gt;0.25,"&gt; 25%","ok"))</f>
        <v>ok</v>
      </c>
      <c r="CI9" s="505"/>
      <c r="CJ9" s="505" t="str">
        <f t="shared" ref="CJ9:CJ21" si="14">IF(OR(ISBLANK(AL9),ISBLANK(AN9)),"N/A",IF(ABS((AN9-AL9)/AL9)&gt;0.25,"&gt; 25%","ok"))</f>
        <v>ok</v>
      </c>
      <c r="CK9" s="505"/>
      <c r="CL9" s="505" t="str">
        <f t="shared" ref="CL9:CL21" si="15">IF(OR(ISBLANK(AN9),ISBLANK(AP9)),"N/A",IF(ABS((AP9-AN9)/AN9)&gt;0.25,"&gt; 25%","ok"))</f>
        <v>ok</v>
      </c>
      <c r="CM9" s="506"/>
      <c r="CN9" s="505" t="str">
        <f t="shared" ref="CN9:CN21" si="16">IF(OR(ISBLANK(AP9),ISBLANK(AR9)),"N/A",IF(ABS((AR9-AP9)/AP9)&gt;0.25,"&gt; 25%","ok"))</f>
        <v>ok</v>
      </c>
      <c r="CO9" s="505"/>
      <c r="CP9" s="505" t="str">
        <f t="shared" ref="CP9:CP21" si="17">IF(OR(ISBLANK(AR9),ISBLANK(AT9)),"N/A",IF(ABS((AT9-AR9)/AR9)&gt;0.25,"&gt; 25%","ok"))</f>
        <v>ok</v>
      </c>
      <c r="CQ9" s="505"/>
      <c r="CR9" s="505" t="str">
        <f t="shared" ref="CR9:CR21" si="18">IF(OR(ISBLANK(AT9),ISBLANK(AV9)),"N/A",IF(ABS((AV9-AT9)/AT9)&gt;0.25,"&gt; 25%","ok"))</f>
        <v>ok</v>
      </c>
      <c r="CS9" s="505"/>
      <c r="CT9" s="2"/>
    </row>
    <row r="10" spans="1:98" s="52" customFormat="1" ht="18.75" customHeight="1" x14ac:dyDescent="0.25">
      <c r="A10" s="270"/>
      <c r="B10" s="304">
        <v>2824</v>
      </c>
      <c r="C10" s="431">
        <v>2</v>
      </c>
      <c r="D10" s="450" t="s">
        <v>275</v>
      </c>
      <c r="E10" s="461" t="s">
        <v>213</v>
      </c>
      <c r="F10" s="435">
        <v>2.7613719999999997</v>
      </c>
      <c r="G10" s="113"/>
      <c r="H10" s="435">
        <v>2.7396784999999997</v>
      </c>
      <c r="I10" s="113"/>
      <c r="J10" s="435">
        <v>2.7468525000000001</v>
      </c>
      <c r="K10" s="113"/>
      <c r="L10" s="435">
        <v>2.9018532500000003</v>
      </c>
      <c r="M10" s="113"/>
      <c r="N10" s="435">
        <v>2.9052929999999999</v>
      </c>
      <c r="O10" s="113"/>
      <c r="P10" s="435">
        <v>3.0814040000000005</v>
      </c>
      <c r="Q10" s="113"/>
      <c r="R10" s="435">
        <v>2.7694620000000003</v>
      </c>
      <c r="S10" s="113"/>
      <c r="T10" s="435">
        <v>2.7568329999999999</v>
      </c>
      <c r="U10" s="113"/>
      <c r="V10" s="435">
        <v>2.790648</v>
      </c>
      <c r="W10" s="113"/>
      <c r="X10" s="435">
        <v>2.8712330000000001</v>
      </c>
      <c r="Y10" s="113"/>
      <c r="Z10" s="435">
        <v>2.823426</v>
      </c>
      <c r="AA10" s="113"/>
      <c r="AB10" s="435">
        <v>2.817542</v>
      </c>
      <c r="AC10" s="113"/>
      <c r="AD10" s="435">
        <v>2.8217290000000004</v>
      </c>
      <c r="AE10" s="113"/>
      <c r="AF10" s="435">
        <v>2.7139949999999997</v>
      </c>
      <c r="AG10" s="113"/>
      <c r="AH10" s="435">
        <v>3.0811599999999997</v>
      </c>
      <c r="AI10" s="113"/>
      <c r="AJ10" s="435">
        <v>2.7644740000000003</v>
      </c>
      <c r="AK10" s="113"/>
      <c r="AL10" s="435">
        <v>2.995517</v>
      </c>
      <c r="AM10" s="113"/>
      <c r="AN10" s="435">
        <v>3.3803609999999997</v>
      </c>
      <c r="AO10" s="113"/>
      <c r="AP10" s="435">
        <v>2.7267395999999997</v>
      </c>
      <c r="AQ10" s="113"/>
      <c r="AR10" s="435">
        <v>2.6362719999999999</v>
      </c>
      <c r="AS10" s="113"/>
      <c r="AT10" s="435">
        <v>2.7874949999999998</v>
      </c>
      <c r="AU10" s="113"/>
      <c r="AV10" s="435">
        <v>2.7700389999999997</v>
      </c>
      <c r="AW10" s="113"/>
      <c r="AX10" s="73"/>
      <c r="AY10" s="186">
        <v>2</v>
      </c>
      <c r="AZ10" s="321" t="s">
        <v>275</v>
      </c>
      <c r="BA10" s="186" t="s">
        <v>213</v>
      </c>
      <c r="BB10" s="188" t="s">
        <v>214</v>
      </c>
      <c r="BC10" s="499"/>
      <c r="BD10" s="225" t="str">
        <f>IF(OR(ISBLANK(F10),ISBLANK(H10)),"N/A",IF(ABS((H10-F10)/F10)&gt;0.25,"&gt; 25%","ok"))</f>
        <v>ok</v>
      </c>
      <c r="BE10" s="502"/>
      <c r="BF10" s="225" t="str">
        <f>IF(OR(ISBLANK(H10),ISBLANK(J10)),"N/A",IF(ABS((J10-H10)/H10)&gt;0.25,"&gt; 25%","ok"))</f>
        <v>ok</v>
      </c>
      <c r="BG10" s="225"/>
      <c r="BH10" s="225" t="str">
        <f t="shared" si="0"/>
        <v>ok</v>
      </c>
      <c r="BI10" s="225"/>
      <c r="BJ10" s="225" t="str">
        <f t="shared" si="1"/>
        <v>ok</v>
      </c>
      <c r="BK10" s="225"/>
      <c r="BL10" s="225" t="str">
        <f t="shared" si="2"/>
        <v>ok</v>
      </c>
      <c r="BM10" s="225"/>
      <c r="BN10" s="225" t="str">
        <f t="shared" si="3"/>
        <v>ok</v>
      </c>
      <c r="BO10" s="225"/>
      <c r="BP10" s="225" t="str">
        <f t="shared" si="4"/>
        <v>ok</v>
      </c>
      <c r="BQ10" s="225"/>
      <c r="BR10" s="225" t="str">
        <f t="shared" si="5"/>
        <v>ok</v>
      </c>
      <c r="BS10" s="225"/>
      <c r="BT10" s="225" t="str">
        <f t="shared" si="6"/>
        <v>ok</v>
      </c>
      <c r="BU10" s="225"/>
      <c r="BV10" s="225" t="str">
        <f t="shared" si="7"/>
        <v>ok</v>
      </c>
      <c r="BW10" s="225"/>
      <c r="BX10" s="225" t="str">
        <f t="shared" si="8"/>
        <v>ok</v>
      </c>
      <c r="BY10" s="503"/>
      <c r="BZ10" s="504" t="str">
        <f t="shared" si="9"/>
        <v>ok</v>
      </c>
      <c r="CA10" s="186"/>
      <c r="CB10" s="186" t="str">
        <f t="shared" si="10"/>
        <v>ok</v>
      </c>
      <c r="CC10" s="186"/>
      <c r="CD10" s="186" t="str">
        <f t="shared" si="11"/>
        <v>ok</v>
      </c>
      <c r="CE10" s="463"/>
      <c r="CF10" s="186" t="str">
        <f t="shared" si="12"/>
        <v>ok</v>
      </c>
      <c r="CG10" s="186"/>
      <c r="CH10" s="186" t="str">
        <f t="shared" si="13"/>
        <v>ok</v>
      </c>
      <c r="CI10" s="186"/>
      <c r="CJ10" s="186" t="str">
        <f t="shared" si="14"/>
        <v>ok</v>
      </c>
      <c r="CK10" s="186"/>
      <c r="CL10" s="186" t="str">
        <f t="shared" si="15"/>
        <v>ok</v>
      </c>
      <c r="CM10" s="463"/>
      <c r="CN10" s="186" t="str">
        <f t="shared" si="16"/>
        <v>ok</v>
      </c>
      <c r="CO10" s="186"/>
      <c r="CP10" s="186" t="str">
        <f t="shared" si="17"/>
        <v>ok</v>
      </c>
      <c r="CQ10" s="186"/>
      <c r="CR10" s="186" t="str">
        <f t="shared" si="18"/>
        <v>ok</v>
      </c>
      <c r="CS10" s="186"/>
      <c r="CT10" s="2"/>
    </row>
    <row r="11" spans="1:98" ht="21.75" customHeight="1" x14ac:dyDescent="0.25">
      <c r="B11" s="304">
        <v>2820</v>
      </c>
      <c r="C11" s="432">
        <v>3</v>
      </c>
      <c r="D11" s="450" t="s">
        <v>331</v>
      </c>
      <c r="E11" s="432" t="s">
        <v>291</v>
      </c>
      <c r="F11" s="445">
        <v>100</v>
      </c>
      <c r="G11" s="107"/>
      <c r="H11" s="445">
        <v>100</v>
      </c>
      <c r="I11" s="107"/>
      <c r="J11" s="445">
        <v>100</v>
      </c>
      <c r="K11" s="107"/>
      <c r="L11" s="445">
        <v>100</v>
      </c>
      <c r="M11" s="107"/>
      <c r="N11" s="445">
        <v>100</v>
      </c>
      <c r="O11" s="107"/>
      <c r="P11" s="445">
        <v>100</v>
      </c>
      <c r="Q11" s="107"/>
      <c r="R11" s="445">
        <v>100</v>
      </c>
      <c r="S11" s="107"/>
      <c r="T11" s="445">
        <v>100</v>
      </c>
      <c r="U11" s="107"/>
      <c r="V11" s="445">
        <v>100</v>
      </c>
      <c r="W11" s="107"/>
      <c r="X11" s="445">
        <v>100</v>
      </c>
      <c r="Y11" s="107"/>
      <c r="Z11" s="445">
        <v>100</v>
      </c>
      <c r="AA11" s="107"/>
      <c r="AB11" s="445">
        <v>100</v>
      </c>
      <c r="AC11" s="107"/>
      <c r="AD11" s="445">
        <v>100</v>
      </c>
      <c r="AE11" s="107"/>
      <c r="AF11" s="445">
        <v>100</v>
      </c>
      <c r="AG11" s="107"/>
      <c r="AH11" s="445">
        <v>100</v>
      </c>
      <c r="AI11" s="107"/>
      <c r="AJ11" s="445">
        <v>100</v>
      </c>
      <c r="AK11" s="107"/>
      <c r="AL11" s="445">
        <v>100</v>
      </c>
      <c r="AM11" s="107"/>
      <c r="AN11" s="445">
        <v>100</v>
      </c>
      <c r="AO11" s="107"/>
      <c r="AP11" s="445">
        <v>100</v>
      </c>
      <c r="AQ11" s="107"/>
      <c r="AR11" s="445">
        <v>100</v>
      </c>
      <c r="AS11" s="107"/>
      <c r="AT11" s="445">
        <v>100</v>
      </c>
      <c r="AU11" s="107"/>
      <c r="AV11" s="445">
        <v>100</v>
      </c>
      <c r="AW11" s="107"/>
      <c r="AX11" s="53"/>
      <c r="AY11" s="137">
        <v>3</v>
      </c>
      <c r="AZ11" s="321" t="s">
        <v>331</v>
      </c>
      <c r="BA11" s="186" t="s">
        <v>291</v>
      </c>
      <c r="BB11" s="405" t="s">
        <v>214</v>
      </c>
      <c r="BC11" s="138"/>
      <c r="BD11" s="225" t="str">
        <f t="shared" ref="BD11:BD20" si="19">IF(OR(ISBLANK(F11),ISBLANK(H11)),"N/A",IF(ABS((H11-F11)/F11)&gt;0.25,"&gt; 25%","ok"))</f>
        <v>ok</v>
      </c>
      <c r="BE11" s="502"/>
      <c r="BF11" s="225" t="str">
        <f t="shared" ref="BF11:BF20" si="20">IF(OR(ISBLANK(H11),ISBLANK(J11)),"N/A",IF(ABS((J11-H11)/H11)&gt;0.25,"&gt; 25%","ok"))</f>
        <v>ok</v>
      </c>
      <c r="BG11" s="225"/>
      <c r="BH11" s="186" t="str">
        <f t="shared" si="0"/>
        <v>ok</v>
      </c>
      <c r="BI11" s="186"/>
      <c r="BJ11" s="186" t="str">
        <f t="shared" si="1"/>
        <v>ok</v>
      </c>
      <c r="BK11" s="186"/>
      <c r="BL11" s="186" t="str">
        <f t="shared" si="2"/>
        <v>ok</v>
      </c>
      <c r="BM11" s="186"/>
      <c r="BN11" s="186" t="str">
        <f t="shared" si="3"/>
        <v>ok</v>
      </c>
      <c r="BO11" s="186"/>
      <c r="BP11" s="186" t="str">
        <f t="shared" si="4"/>
        <v>ok</v>
      </c>
      <c r="BQ11" s="186"/>
      <c r="BR11" s="186" t="str">
        <f t="shared" si="5"/>
        <v>ok</v>
      </c>
      <c r="BS11" s="186"/>
      <c r="BT11" s="186" t="str">
        <f t="shared" si="6"/>
        <v>ok</v>
      </c>
      <c r="BU11" s="186"/>
      <c r="BV11" s="186" t="str">
        <f t="shared" si="7"/>
        <v>ok</v>
      </c>
      <c r="BW11" s="186"/>
      <c r="BX11" s="186" t="str">
        <f t="shared" si="8"/>
        <v>ok</v>
      </c>
      <c r="BY11" s="186"/>
      <c r="BZ11" s="137" t="str">
        <f t="shared" si="9"/>
        <v>ok</v>
      </c>
      <c r="CA11" s="137"/>
      <c r="CB11" s="137" t="str">
        <f t="shared" si="10"/>
        <v>ok</v>
      </c>
      <c r="CC11" s="137"/>
      <c r="CD11" s="137" t="str">
        <f t="shared" si="11"/>
        <v>ok</v>
      </c>
      <c r="CE11" s="137"/>
      <c r="CF11" s="137" t="str">
        <f t="shared" si="12"/>
        <v>ok</v>
      </c>
      <c r="CG11" s="137"/>
      <c r="CH11" s="137" t="str">
        <f t="shared" si="13"/>
        <v>ok</v>
      </c>
      <c r="CI11" s="137"/>
      <c r="CJ11" s="137" t="str">
        <f t="shared" si="14"/>
        <v>ok</v>
      </c>
      <c r="CK11" s="137"/>
      <c r="CL11" s="137" t="str">
        <f t="shared" si="15"/>
        <v>ok</v>
      </c>
      <c r="CM11" s="137"/>
      <c r="CN11" s="137" t="str">
        <f t="shared" si="16"/>
        <v>ok</v>
      </c>
      <c r="CO11" s="137"/>
      <c r="CP11" s="137" t="str">
        <f t="shared" si="17"/>
        <v>ok</v>
      </c>
      <c r="CQ11" s="137"/>
      <c r="CR11" s="137" t="str">
        <f t="shared" si="18"/>
        <v>ok</v>
      </c>
      <c r="CS11" s="137"/>
      <c r="CT11" s="2"/>
    </row>
    <row r="12" spans="1:98" ht="18.75" customHeight="1" x14ac:dyDescent="0.25">
      <c r="B12" s="304">
        <v>2822</v>
      </c>
      <c r="C12" s="432">
        <v>4</v>
      </c>
      <c r="D12" s="69" t="s">
        <v>276</v>
      </c>
      <c r="E12" s="432" t="s">
        <v>213</v>
      </c>
      <c r="F12" s="445"/>
      <c r="G12" s="107"/>
      <c r="H12" s="445"/>
      <c r="I12" s="107"/>
      <c r="J12" s="445"/>
      <c r="K12" s="107"/>
      <c r="L12" s="445"/>
      <c r="M12" s="107"/>
      <c r="N12" s="445"/>
      <c r="O12" s="107"/>
      <c r="P12" s="445"/>
      <c r="Q12" s="107"/>
      <c r="R12" s="445"/>
      <c r="S12" s="107"/>
      <c r="T12" s="445"/>
      <c r="U12" s="107"/>
      <c r="V12" s="445"/>
      <c r="W12" s="107"/>
      <c r="X12" s="445"/>
      <c r="Y12" s="107"/>
      <c r="Z12" s="445"/>
      <c r="AA12" s="107"/>
      <c r="AB12" s="445"/>
      <c r="AC12" s="107"/>
      <c r="AD12" s="445"/>
      <c r="AE12" s="107"/>
      <c r="AF12" s="445"/>
      <c r="AG12" s="107"/>
      <c r="AH12" s="445"/>
      <c r="AI12" s="107"/>
      <c r="AJ12" s="445"/>
      <c r="AK12" s="107"/>
      <c r="AL12" s="445"/>
      <c r="AM12" s="107"/>
      <c r="AN12" s="445"/>
      <c r="AO12" s="107"/>
      <c r="AP12" s="445"/>
      <c r="AQ12" s="107"/>
      <c r="AR12" s="445"/>
      <c r="AS12" s="107"/>
      <c r="AT12" s="445"/>
      <c r="AU12" s="107"/>
      <c r="AV12" s="445"/>
      <c r="AW12" s="107"/>
      <c r="AX12" s="53"/>
      <c r="AY12" s="137">
        <v>4</v>
      </c>
      <c r="AZ12" s="187" t="s">
        <v>276</v>
      </c>
      <c r="BA12" s="186" t="s">
        <v>213</v>
      </c>
      <c r="BB12" s="405" t="s">
        <v>214</v>
      </c>
      <c r="BC12" s="138"/>
      <c r="BD12" s="225" t="str">
        <f t="shared" si="19"/>
        <v>N/A</v>
      </c>
      <c r="BE12" s="502"/>
      <c r="BF12" s="225" t="str">
        <f t="shared" si="20"/>
        <v>N/A</v>
      </c>
      <c r="BG12" s="225"/>
      <c r="BH12" s="137" t="str">
        <f t="shared" si="0"/>
        <v>N/A</v>
      </c>
      <c r="BI12" s="137"/>
      <c r="BJ12" s="137" t="str">
        <f t="shared" si="1"/>
        <v>N/A</v>
      </c>
      <c r="BK12" s="137"/>
      <c r="BL12" s="137" t="str">
        <f t="shared" si="2"/>
        <v>N/A</v>
      </c>
      <c r="BM12" s="137"/>
      <c r="BN12" s="137" t="str">
        <f t="shared" si="3"/>
        <v>N/A</v>
      </c>
      <c r="BO12" s="137"/>
      <c r="BP12" s="137" t="str">
        <f t="shared" si="4"/>
        <v>N/A</v>
      </c>
      <c r="BQ12" s="137"/>
      <c r="BR12" s="137" t="str">
        <f t="shared" si="5"/>
        <v>N/A</v>
      </c>
      <c r="BS12" s="137"/>
      <c r="BT12" s="137" t="str">
        <f t="shared" si="6"/>
        <v>N/A</v>
      </c>
      <c r="BU12" s="137"/>
      <c r="BV12" s="137" t="str">
        <f t="shared" si="7"/>
        <v>N/A</v>
      </c>
      <c r="BW12" s="137"/>
      <c r="BX12" s="137" t="str">
        <f t="shared" si="8"/>
        <v>N/A</v>
      </c>
      <c r="BY12" s="137"/>
      <c r="BZ12" s="137" t="str">
        <f t="shared" si="9"/>
        <v>N/A</v>
      </c>
      <c r="CA12" s="137"/>
      <c r="CB12" s="137" t="str">
        <f t="shared" si="10"/>
        <v>N/A</v>
      </c>
      <c r="CC12" s="137"/>
      <c r="CD12" s="137" t="str">
        <f t="shared" si="11"/>
        <v>N/A</v>
      </c>
      <c r="CE12" s="468"/>
      <c r="CF12" s="137" t="str">
        <f t="shared" si="12"/>
        <v>N/A</v>
      </c>
      <c r="CG12" s="137"/>
      <c r="CH12" s="137" t="str">
        <f t="shared" si="13"/>
        <v>N/A</v>
      </c>
      <c r="CI12" s="137"/>
      <c r="CJ12" s="137" t="str">
        <f t="shared" si="14"/>
        <v>N/A</v>
      </c>
      <c r="CK12" s="137"/>
      <c r="CL12" s="137" t="str">
        <f t="shared" si="15"/>
        <v>N/A</v>
      </c>
      <c r="CM12" s="468"/>
      <c r="CN12" s="137" t="str">
        <f t="shared" si="16"/>
        <v>N/A</v>
      </c>
      <c r="CO12" s="137"/>
      <c r="CP12" s="137" t="str">
        <f t="shared" si="17"/>
        <v>N/A</v>
      </c>
      <c r="CQ12" s="137"/>
      <c r="CR12" s="137" t="str">
        <f t="shared" si="18"/>
        <v>N/A</v>
      </c>
      <c r="CS12" s="137"/>
      <c r="CT12" s="2"/>
    </row>
    <row r="13" spans="1:98" ht="18.75" customHeight="1" x14ac:dyDescent="0.25">
      <c r="B13" s="304">
        <v>2823</v>
      </c>
      <c r="C13" s="431">
        <v>5</v>
      </c>
      <c r="D13" s="69" t="s">
        <v>277</v>
      </c>
      <c r="E13" s="432" t="s">
        <v>213</v>
      </c>
      <c r="F13" s="445"/>
      <c r="G13" s="107"/>
      <c r="H13" s="445"/>
      <c r="I13" s="107"/>
      <c r="J13" s="445"/>
      <c r="K13" s="107"/>
      <c r="L13" s="445"/>
      <c r="M13" s="107"/>
      <c r="N13" s="445"/>
      <c r="O13" s="107"/>
      <c r="P13" s="445"/>
      <c r="Q13" s="107"/>
      <c r="R13" s="445"/>
      <c r="S13" s="107"/>
      <c r="T13" s="445"/>
      <c r="U13" s="107"/>
      <c r="V13" s="445"/>
      <c r="W13" s="107"/>
      <c r="X13" s="445"/>
      <c r="Y13" s="107"/>
      <c r="Z13" s="445"/>
      <c r="AA13" s="107"/>
      <c r="AB13" s="445"/>
      <c r="AC13" s="107"/>
      <c r="AD13" s="445"/>
      <c r="AE13" s="107"/>
      <c r="AF13" s="445"/>
      <c r="AG13" s="107"/>
      <c r="AH13" s="445"/>
      <c r="AI13" s="107"/>
      <c r="AJ13" s="445"/>
      <c r="AK13" s="107"/>
      <c r="AL13" s="445"/>
      <c r="AM13" s="107"/>
      <c r="AN13" s="445"/>
      <c r="AO13" s="107"/>
      <c r="AP13" s="445"/>
      <c r="AQ13" s="107"/>
      <c r="AR13" s="445"/>
      <c r="AS13" s="107"/>
      <c r="AT13" s="445"/>
      <c r="AU13" s="107"/>
      <c r="AV13" s="445"/>
      <c r="AW13" s="107"/>
      <c r="AX13" s="53"/>
      <c r="AY13" s="186">
        <v>5</v>
      </c>
      <c r="AZ13" s="187" t="s">
        <v>277</v>
      </c>
      <c r="BA13" s="186" t="s">
        <v>213</v>
      </c>
      <c r="BB13" s="405" t="s">
        <v>214</v>
      </c>
      <c r="BC13" s="138"/>
      <c r="BD13" s="225" t="str">
        <f t="shared" si="19"/>
        <v>N/A</v>
      </c>
      <c r="BE13" s="502"/>
      <c r="BF13" s="225" t="str">
        <f t="shared" si="20"/>
        <v>N/A</v>
      </c>
      <c r="BG13" s="225"/>
      <c r="BH13" s="137" t="str">
        <f t="shared" si="0"/>
        <v>N/A</v>
      </c>
      <c r="BI13" s="137"/>
      <c r="BJ13" s="137" t="str">
        <f t="shared" si="1"/>
        <v>N/A</v>
      </c>
      <c r="BK13" s="137"/>
      <c r="BL13" s="137" t="str">
        <f t="shared" si="2"/>
        <v>N/A</v>
      </c>
      <c r="BM13" s="137"/>
      <c r="BN13" s="137" t="str">
        <f t="shared" si="3"/>
        <v>N/A</v>
      </c>
      <c r="BO13" s="137"/>
      <c r="BP13" s="137" t="str">
        <f t="shared" si="4"/>
        <v>N/A</v>
      </c>
      <c r="BQ13" s="137"/>
      <c r="BR13" s="137" t="str">
        <f t="shared" si="5"/>
        <v>N/A</v>
      </c>
      <c r="BS13" s="137"/>
      <c r="BT13" s="137" t="str">
        <f t="shared" si="6"/>
        <v>N/A</v>
      </c>
      <c r="BU13" s="137"/>
      <c r="BV13" s="137" t="str">
        <f t="shared" si="7"/>
        <v>N/A</v>
      </c>
      <c r="BW13" s="137"/>
      <c r="BX13" s="137" t="str">
        <f t="shared" si="8"/>
        <v>N/A</v>
      </c>
      <c r="BY13" s="137"/>
      <c r="BZ13" s="137" t="str">
        <f t="shared" si="9"/>
        <v>N/A</v>
      </c>
      <c r="CA13" s="137"/>
      <c r="CB13" s="137" t="str">
        <f t="shared" si="10"/>
        <v>N/A</v>
      </c>
      <c r="CC13" s="137"/>
      <c r="CD13" s="137" t="str">
        <f t="shared" si="11"/>
        <v>N/A</v>
      </c>
      <c r="CE13" s="468"/>
      <c r="CF13" s="137" t="str">
        <f t="shared" si="12"/>
        <v>N/A</v>
      </c>
      <c r="CG13" s="137"/>
      <c r="CH13" s="137" t="str">
        <f t="shared" si="13"/>
        <v>N/A</v>
      </c>
      <c r="CI13" s="137"/>
      <c r="CJ13" s="137" t="str">
        <f t="shared" si="14"/>
        <v>N/A</v>
      </c>
      <c r="CK13" s="137"/>
      <c r="CL13" s="137" t="str">
        <f t="shared" si="15"/>
        <v>N/A</v>
      </c>
      <c r="CM13" s="468"/>
      <c r="CN13" s="137" t="str">
        <f t="shared" si="16"/>
        <v>N/A</v>
      </c>
      <c r="CO13" s="137"/>
      <c r="CP13" s="137" t="str">
        <f t="shared" si="17"/>
        <v>N/A</v>
      </c>
      <c r="CQ13" s="137"/>
      <c r="CR13" s="137" t="str">
        <f t="shared" si="18"/>
        <v>N/A</v>
      </c>
      <c r="CS13" s="137"/>
      <c r="CT13" s="2"/>
    </row>
    <row r="14" spans="1:98" ht="24" customHeight="1" x14ac:dyDescent="0.25">
      <c r="A14" s="264" t="s">
        <v>281</v>
      </c>
      <c r="B14" s="304">
        <v>2825</v>
      </c>
      <c r="C14" s="432">
        <v>6</v>
      </c>
      <c r="D14" s="452" t="s">
        <v>332</v>
      </c>
      <c r="E14" s="432" t="s">
        <v>213</v>
      </c>
      <c r="F14" s="435">
        <v>2.7613719999999997</v>
      </c>
      <c r="G14" s="372" t="s">
        <v>256</v>
      </c>
      <c r="H14" s="435">
        <v>2.7396784999999997</v>
      </c>
      <c r="I14" s="372" t="s">
        <v>256</v>
      </c>
      <c r="J14" s="435">
        <v>2.7468525000000001</v>
      </c>
      <c r="K14" s="372" t="s">
        <v>256</v>
      </c>
      <c r="L14" s="435">
        <v>2.9018532500000003</v>
      </c>
      <c r="M14" s="372" t="s">
        <v>256</v>
      </c>
      <c r="N14" s="435">
        <v>2.9052929999999999</v>
      </c>
      <c r="O14" s="372" t="s">
        <v>256</v>
      </c>
      <c r="P14" s="435">
        <v>3.0814040000000005</v>
      </c>
      <c r="Q14" s="372" t="s">
        <v>256</v>
      </c>
      <c r="R14" s="435">
        <v>2.7694620000000003</v>
      </c>
      <c r="S14" s="372" t="s">
        <v>256</v>
      </c>
      <c r="T14" s="435">
        <v>2.7568329999999999</v>
      </c>
      <c r="U14" s="372" t="s">
        <v>256</v>
      </c>
      <c r="V14" s="435">
        <v>2.790648</v>
      </c>
      <c r="W14" s="372" t="s">
        <v>256</v>
      </c>
      <c r="X14" s="435">
        <v>2.8712330000000001</v>
      </c>
      <c r="Y14" s="372" t="s">
        <v>256</v>
      </c>
      <c r="Z14" s="435">
        <v>2.823426</v>
      </c>
      <c r="AA14" s="372" t="s">
        <v>256</v>
      </c>
      <c r="AB14" s="435">
        <v>2.817542</v>
      </c>
      <c r="AC14" s="372" t="s">
        <v>256</v>
      </c>
      <c r="AD14" s="435">
        <v>2.8217290000000004</v>
      </c>
      <c r="AE14" s="372" t="s">
        <v>256</v>
      </c>
      <c r="AF14" s="435">
        <v>2.7139949999999997</v>
      </c>
      <c r="AG14" s="372" t="s">
        <v>256</v>
      </c>
      <c r="AH14" s="435">
        <v>3.0811599999999997</v>
      </c>
      <c r="AI14" s="372" t="s">
        <v>256</v>
      </c>
      <c r="AJ14" s="435">
        <v>2.7644740000000003</v>
      </c>
      <c r="AK14" s="372" t="s">
        <v>256</v>
      </c>
      <c r="AL14" s="435">
        <v>2.995517</v>
      </c>
      <c r="AM14" s="372" t="s">
        <v>256</v>
      </c>
      <c r="AN14" s="435">
        <v>3.3803609999999997</v>
      </c>
      <c r="AO14" s="372" t="s">
        <v>256</v>
      </c>
      <c r="AP14" s="435">
        <v>2.7267395999999997</v>
      </c>
      <c r="AQ14" s="372" t="s">
        <v>256</v>
      </c>
      <c r="AR14" s="435">
        <v>2.6362719999999999</v>
      </c>
      <c r="AS14" s="372" t="s">
        <v>256</v>
      </c>
      <c r="AT14" s="435">
        <v>2.7874949999999998</v>
      </c>
      <c r="AU14" s="372" t="s">
        <v>256</v>
      </c>
      <c r="AV14" s="435">
        <v>2.7700389999999997</v>
      </c>
      <c r="AW14" s="372" t="s">
        <v>256</v>
      </c>
      <c r="AX14" s="53"/>
      <c r="AY14" s="137">
        <v>6</v>
      </c>
      <c r="AZ14" s="250" t="s">
        <v>332</v>
      </c>
      <c r="BA14" s="186" t="s">
        <v>213</v>
      </c>
      <c r="BB14" s="405" t="s">
        <v>214</v>
      </c>
      <c r="BC14" s="138"/>
      <c r="BD14" s="225" t="str">
        <f t="shared" si="19"/>
        <v>ok</v>
      </c>
      <c r="BE14" s="502"/>
      <c r="BF14" s="225" t="str">
        <f t="shared" si="20"/>
        <v>ok</v>
      </c>
      <c r="BG14" s="225"/>
      <c r="BH14" s="137" t="str">
        <f t="shared" si="0"/>
        <v>ok</v>
      </c>
      <c r="BI14" s="137"/>
      <c r="BJ14" s="137" t="str">
        <f t="shared" si="1"/>
        <v>ok</v>
      </c>
      <c r="BK14" s="137"/>
      <c r="BL14" s="137" t="str">
        <f t="shared" si="2"/>
        <v>ok</v>
      </c>
      <c r="BM14" s="137"/>
      <c r="BN14" s="137" t="str">
        <f t="shared" si="3"/>
        <v>ok</v>
      </c>
      <c r="BO14" s="137"/>
      <c r="BP14" s="137" t="str">
        <f t="shared" si="4"/>
        <v>ok</v>
      </c>
      <c r="BQ14" s="137"/>
      <c r="BR14" s="137" t="str">
        <f t="shared" si="5"/>
        <v>ok</v>
      </c>
      <c r="BS14" s="137"/>
      <c r="BT14" s="137" t="str">
        <f t="shared" si="6"/>
        <v>ok</v>
      </c>
      <c r="BU14" s="137"/>
      <c r="BV14" s="137" t="str">
        <f t="shared" si="7"/>
        <v>ok</v>
      </c>
      <c r="BW14" s="137"/>
      <c r="BX14" s="137" t="str">
        <f t="shared" si="8"/>
        <v>ok</v>
      </c>
      <c r="BY14" s="137"/>
      <c r="BZ14" s="137" t="str">
        <f t="shared" si="9"/>
        <v>ok</v>
      </c>
      <c r="CA14" s="137"/>
      <c r="CB14" s="137" t="str">
        <f t="shared" si="10"/>
        <v>ok</v>
      </c>
      <c r="CC14" s="137"/>
      <c r="CD14" s="137" t="str">
        <f t="shared" si="11"/>
        <v>ok</v>
      </c>
      <c r="CE14" s="468"/>
      <c r="CF14" s="137" t="str">
        <f t="shared" si="12"/>
        <v>ok</v>
      </c>
      <c r="CG14" s="137"/>
      <c r="CH14" s="137" t="str">
        <f t="shared" si="13"/>
        <v>ok</v>
      </c>
      <c r="CI14" s="137"/>
      <c r="CJ14" s="137" t="str">
        <f t="shared" si="14"/>
        <v>ok</v>
      </c>
      <c r="CK14" s="137"/>
      <c r="CL14" s="137" t="str">
        <f t="shared" si="15"/>
        <v>ok</v>
      </c>
      <c r="CM14" s="468"/>
      <c r="CN14" s="137" t="str">
        <f t="shared" si="16"/>
        <v>ok</v>
      </c>
      <c r="CO14" s="137"/>
      <c r="CP14" s="137" t="str">
        <f t="shared" si="17"/>
        <v>ok</v>
      </c>
      <c r="CQ14" s="137"/>
      <c r="CR14" s="137" t="str">
        <f t="shared" si="18"/>
        <v>ok</v>
      </c>
      <c r="CS14" s="137"/>
      <c r="CT14" s="2"/>
    </row>
    <row r="15" spans="1:98" ht="23.25" customHeight="1" x14ac:dyDescent="0.25">
      <c r="B15" s="273">
        <v>2876</v>
      </c>
      <c r="C15" s="431">
        <v>7</v>
      </c>
      <c r="D15" s="440" t="s">
        <v>260</v>
      </c>
      <c r="E15" s="432" t="s">
        <v>213</v>
      </c>
      <c r="F15" s="445">
        <v>0.66789200000000004</v>
      </c>
      <c r="G15" s="107"/>
      <c r="H15" s="445">
        <v>0.72895850000000006</v>
      </c>
      <c r="I15" s="107"/>
      <c r="J15" s="445">
        <v>0.72431250000000003</v>
      </c>
      <c r="K15" s="107"/>
      <c r="L15" s="445">
        <v>0.76515325000000001</v>
      </c>
      <c r="M15" s="107"/>
      <c r="N15" s="445">
        <v>0.75014299999999989</v>
      </c>
      <c r="O15" s="107"/>
      <c r="P15" s="445">
        <v>0.73611400000000016</v>
      </c>
      <c r="Q15" s="107"/>
      <c r="R15" s="445">
        <v>0.68115199999999987</v>
      </c>
      <c r="S15" s="107"/>
      <c r="T15" s="445">
        <v>0.66352300000000008</v>
      </c>
      <c r="U15" s="107"/>
      <c r="V15" s="445">
        <v>0.65298800000000012</v>
      </c>
      <c r="W15" s="107"/>
      <c r="X15" s="445">
        <v>0.64264299999999996</v>
      </c>
      <c r="Y15" s="107"/>
      <c r="Z15" s="445">
        <v>0.61457600000000001</v>
      </c>
      <c r="AA15" s="107"/>
      <c r="AB15" s="445">
        <v>0.69730199999999987</v>
      </c>
      <c r="AC15" s="107"/>
      <c r="AD15" s="445">
        <v>0.70782900000000004</v>
      </c>
      <c r="AE15" s="107"/>
      <c r="AF15" s="445">
        <v>0.66185499999999975</v>
      </c>
      <c r="AG15" s="107"/>
      <c r="AH15" s="445">
        <v>0.70030000000000003</v>
      </c>
      <c r="AI15" s="107"/>
      <c r="AJ15" s="445">
        <v>0.64471400000000001</v>
      </c>
      <c r="AK15" s="107"/>
      <c r="AL15" s="445">
        <v>0.64221699999999982</v>
      </c>
      <c r="AM15" s="107"/>
      <c r="AN15" s="445">
        <v>0.53045599999999993</v>
      </c>
      <c r="AO15" s="107"/>
      <c r="AP15" s="445">
        <v>0.49018099999999998</v>
      </c>
      <c r="AQ15" s="107"/>
      <c r="AR15" s="445">
        <v>0.50170200000000009</v>
      </c>
      <c r="AS15" s="107"/>
      <c r="AT15" s="445">
        <v>0.56266500000000008</v>
      </c>
      <c r="AU15" s="107"/>
      <c r="AV15" s="445">
        <v>0.54207900000000009</v>
      </c>
      <c r="AW15" s="107"/>
      <c r="AX15" s="53"/>
      <c r="AY15" s="186">
        <v>7</v>
      </c>
      <c r="AZ15" s="187" t="s">
        <v>283</v>
      </c>
      <c r="BA15" s="186" t="s">
        <v>213</v>
      </c>
      <c r="BB15" s="405" t="s">
        <v>214</v>
      </c>
      <c r="BC15" s="138"/>
      <c r="BD15" s="225" t="str">
        <f t="shared" si="19"/>
        <v>ok</v>
      </c>
      <c r="BE15" s="502"/>
      <c r="BF15" s="225" t="str">
        <f t="shared" si="20"/>
        <v>ok</v>
      </c>
      <c r="BG15" s="225"/>
      <c r="BH15" s="137" t="str">
        <f t="shared" si="0"/>
        <v>ok</v>
      </c>
      <c r="BI15" s="137"/>
      <c r="BJ15" s="137" t="str">
        <f t="shared" si="1"/>
        <v>ok</v>
      </c>
      <c r="BK15" s="137"/>
      <c r="BL15" s="137" t="str">
        <f t="shared" si="2"/>
        <v>ok</v>
      </c>
      <c r="BM15" s="137"/>
      <c r="BN15" s="137" t="str">
        <f t="shared" si="3"/>
        <v>ok</v>
      </c>
      <c r="BO15" s="137"/>
      <c r="BP15" s="137" t="str">
        <f t="shared" si="4"/>
        <v>ok</v>
      </c>
      <c r="BQ15" s="137"/>
      <c r="BR15" s="137" t="str">
        <f t="shared" si="5"/>
        <v>ok</v>
      </c>
      <c r="BS15" s="137"/>
      <c r="BT15" s="137" t="str">
        <f t="shared" si="6"/>
        <v>ok</v>
      </c>
      <c r="BU15" s="137"/>
      <c r="BV15" s="137" t="str">
        <f t="shared" si="7"/>
        <v>ok</v>
      </c>
      <c r="BW15" s="137"/>
      <c r="BX15" s="137" t="str">
        <f t="shared" si="8"/>
        <v>ok</v>
      </c>
      <c r="BY15" s="137"/>
      <c r="BZ15" s="137" t="str">
        <f t="shared" si="9"/>
        <v>ok</v>
      </c>
      <c r="CA15" s="137"/>
      <c r="CB15" s="137" t="str">
        <f t="shared" si="10"/>
        <v>ok</v>
      </c>
      <c r="CC15" s="137"/>
      <c r="CD15" s="137" t="str">
        <f t="shared" si="11"/>
        <v>ok</v>
      </c>
      <c r="CE15" s="468"/>
      <c r="CF15" s="137" t="str">
        <f t="shared" si="12"/>
        <v>ok</v>
      </c>
      <c r="CG15" s="137"/>
      <c r="CH15" s="137" t="str">
        <f t="shared" si="13"/>
        <v>ok</v>
      </c>
      <c r="CI15" s="137"/>
      <c r="CJ15" s="137" t="str">
        <f t="shared" si="14"/>
        <v>ok</v>
      </c>
      <c r="CK15" s="137"/>
      <c r="CL15" s="137" t="str">
        <f t="shared" si="15"/>
        <v>ok</v>
      </c>
      <c r="CM15" s="468"/>
      <c r="CN15" s="137" t="str">
        <f t="shared" si="16"/>
        <v>ok</v>
      </c>
      <c r="CO15" s="137"/>
      <c r="CP15" s="137" t="str">
        <f t="shared" si="17"/>
        <v>ok</v>
      </c>
      <c r="CQ15" s="137"/>
      <c r="CR15" s="137" t="str">
        <f t="shared" si="18"/>
        <v>ok</v>
      </c>
      <c r="CS15" s="137"/>
      <c r="CT15" s="2"/>
    </row>
    <row r="16" spans="1:98" ht="18.75" customHeight="1" x14ac:dyDescent="0.25">
      <c r="B16" s="304">
        <v>2877</v>
      </c>
      <c r="C16" s="432">
        <v>8</v>
      </c>
      <c r="D16" s="68" t="s">
        <v>284</v>
      </c>
      <c r="E16" s="432" t="s">
        <v>213</v>
      </c>
      <c r="F16" s="445">
        <v>0.82461000000000007</v>
      </c>
      <c r="G16" s="107"/>
      <c r="H16" s="445">
        <v>0.71662999999999999</v>
      </c>
      <c r="I16" s="107"/>
      <c r="J16" s="445">
        <v>0.72719</v>
      </c>
      <c r="K16" s="107"/>
      <c r="L16" s="445">
        <v>0.83374000000000004</v>
      </c>
      <c r="M16" s="107"/>
      <c r="N16" s="445">
        <v>0.80340000000000011</v>
      </c>
      <c r="O16" s="107"/>
      <c r="P16" s="445">
        <v>0.99399000000000004</v>
      </c>
      <c r="Q16" s="107"/>
      <c r="R16" s="445">
        <v>0.69480999999999993</v>
      </c>
      <c r="S16" s="107"/>
      <c r="T16" s="445">
        <v>0.69052999999999998</v>
      </c>
      <c r="U16" s="107"/>
      <c r="V16" s="445">
        <v>0.70611000000000002</v>
      </c>
      <c r="W16" s="107"/>
      <c r="X16" s="445">
        <v>0.76899000000000006</v>
      </c>
      <c r="Y16" s="107"/>
      <c r="Z16" s="445">
        <v>0.71804000000000001</v>
      </c>
      <c r="AA16" s="107"/>
      <c r="AB16" s="445">
        <v>0.65007999999999988</v>
      </c>
      <c r="AC16" s="107"/>
      <c r="AD16" s="445">
        <v>0.65851999999999999</v>
      </c>
      <c r="AE16" s="107"/>
      <c r="AF16" s="445">
        <v>0.62018000000000006</v>
      </c>
      <c r="AG16" s="107"/>
      <c r="AH16" s="445">
        <v>0.98524</v>
      </c>
      <c r="AI16" s="107"/>
      <c r="AJ16" s="445">
        <v>0.70404</v>
      </c>
      <c r="AK16" s="107"/>
      <c r="AL16" s="445">
        <v>0.9569200000000001</v>
      </c>
      <c r="AM16" s="107"/>
      <c r="AN16" s="445">
        <v>1.4730450000000002</v>
      </c>
      <c r="AO16" s="107"/>
      <c r="AP16" s="445">
        <v>0.87045860000000008</v>
      </c>
      <c r="AQ16" s="107"/>
      <c r="AR16" s="445">
        <v>0.89212999999999998</v>
      </c>
      <c r="AS16" s="107"/>
      <c r="AT16" s="445">
        <v>0.97489000000000003</v>
      </c>
      <c r="AU16" s="107"/>
      <c r="AV16" s="445">
        <v>1.0007600000000001</v>
      </c>
      <c r="AW16" s="107"/>
      <c r="AX16" s="53"/>
      <c r="AY16" s="137">
        <v>8</v>
      </c>
      <c r="AZ16" s="187" t="s">
        <v>284</v>
      </c>
      <c r="BA16" s="186" t="s">
        <v>213</v>
      </c>
      <c r="BB16" s="405" t="s">
        <v>214</v>
      </c>
      <c r="BC16" s="138"/>
      <c r="BD16" s="225" t="str">
        <f t="shared" si="19"/>
        <v>ok</v>
      </c>
      <c r="BE16" s="502"/>
      <c r="BF16" s="225" t="str">
        <f t="shared" si="20"/>
        <v>ok</v>
      </c>
      <c r="BG16" s="225"/>
      <c r="BH16" s="137" t="str">
        <f t="shared" si="0"/>
        <v>ok</v>
      </c>
      <c r="BI16" s="137"/>
      <c r="BJ16" s="137" t="str">
        <f t="shared" si="1"/>
        <v>ok</v>
      </c>
      <c r="BK16" s="137"/>
      <c r="BL16" s="137" t="str">
        <f t="shared" si="2"/>
        <v>ok</v>
      </c>
      <c r="BM16" s="137"/>
      <c r="BN16" s="137" t="str">
        <f t="shared" si="3"/>
        <v>&gt; 25%</v>
      </c>
      <c r="BO16" s="137"/>
      <c r="BP16" s="137" t="str">
        <f t="shared" si="4"/>
        <v>ok</v>
      </c>
      <c r="BQ16" s="137"/>
      <c r="BR16" s="137" t="str">
        <f t="shared" si="5"/>
        <v>ok</v>
      </c>
      <c r="BS16" s="137"/>
      <c r="BT16" s="137" t="str">
        <f t="shared" si="6"/>
        <v>ok</v>
      </c>
      <c r="BU16" s="137"/>
      <c r="BV16" s="137" t="str">
        <f t="shared" si="7"/>
        <v>ok</v>
      </c>
      <c r="BW16" s="137"/>
      <c r="BX16" s="137" t="str">
        <f t="shared" si="8"/>
        <v>ok</v>
      </c>
      <c r="BY16" s="137"/>
      <c r="BZ16" s="137" t="str">
        <f t="shared" si="9"/>
        <v>ok</v>
      </c>
      <c r="CA16" s="137"/>
      <c r="CB16" s="137" t="str">
        <f t="shared" si="10"/>
        <v>ok</v>
      </c>
      <c r="CC16" s="137"/>
      <c r="CD16" s="137" t="str">
        <f t="shared" si="11"/>
        <v>&gt; 25%</v>
      </c>
      <c r="CE16" s="468"/>
      <c r="CF16" s="137" t="str">
        <f t="shared" si="12"/>
        <v>&gt; 25%</v>
      </c>
      <c r="CG16" s="137"/>
      <c r="CH16" s="137" t="str">
        <f t="shared" si="13"/>
        <v>&gt; 25%</v>
      </c>
      <c r="CI16" s="137"/>
      <c r="CJ16" s="137" t="str">
        <f t="shared" si="14"/>
        <v>&gt; 25%</v>
      </c>
      <c r="CK16" s="137"/>
      <c r="CL16" s="137" t="str">
        <f t="shared" si="15"/>
        <v>&gt; 25%</v>
      </c>
      <c r="CM16" s="468"/>
      <c r="CN16" s="137" t="str">
        <f t="shared" si="16"/>
        <v>ok</v>
      </c>
      <c r="CO16" s="137"/>
      <c r="CP16" s="137" t="str">
        <f t="shared" si="17"/>
        <v>ok</v>
      </c>
      <c r="CQ16" s="137"/>
      <c r="CR16" s="137" t="str">
        <f t="shared" si="18"/>
        <v>ok</v>
      </c>
      <c r="CS16" s="137"/>
      <c r="CT16" s="2"/>
    </row>
    <row r="17" spans="1:98" ht="18.75" customHeight="1" x14ac:dyDescent="0.25">
      <c r="A17" s="264" t="s">
        <v>221</v>
      </c>
      <c r="B17" s="304">
        <v>2827</v>
      </c>
      <c r="C17" s="431">
        <v>9</v>
      </c>
      <c r="D17" s="68" t="s">
        <v>262</v>
      </c>
      <c r="E17" s="432" t="s">
        <v>213</v>
      </c>
      <c r="F17" s="435">
        <v>1.2688699999999999</v>
      </c>
      <c r="G17" s="107"/>
      <c r="H17" s="435">
        <v>1.29409</v>
      </c>
      <c r="I17" s="107"/>
      <c r="J17" s="435">
        <v>1.29535</v>
      </c>
      <c r="K17" s="107"/>
      <c r="L17" s="435">
        <v>1.3029600000000001</v>
      </c>
      <c r="M17" s="107"/>
      <c r="N17" s="435">
        <v>1.35175</v>
      </c>
      <c r="O17" s="107"/>
      <c r="P17" s="435">
        <v>1.3512999999999999</v>
      </c>
      <c r="Q17" s="107"/>
      <c r="R17" s="435">
        <v>1.3935</v>
      </c>
      <c r="S17" s="107"/>
      <c r="T17" s="435">
        <v>1.4027799999999999</v>
      </c>
      <c r="U17" s="107"/>
      <c r="V17" s="435">
        <v>1.4315499999999999</v>
      </c>
      <c r="W17" s="107"/>
      <c r="X17" s="435">
        <v>1.4596</v>
      </c>
      <c r="Y17" s="107"/>
      <c r="Z17" s="435">
        <v>1.49081</v>
      </c>
      <c r="AA17" s="107"/>
      <c r="AB17" s="435">
        <v>1.4701600000000001</v>
      </c>
      <c r="AC17" s="107"/>
      <c r="AD17" s="435">
        <v>1.4553800000000001</v>
      </c>
      <c r="AE17" s="107"/>
      <c r="AF17" s="435">
        <v>1.4319599999999999</v>
      </c>
      <c r="AG17" s="107"/>
      <c r="AH17" s="435">
        <v>1.3956199999999999</v>
      </c>
      <c r="AI17" s="107"/>
      <c r="AJ17" s="435">
        <v>1.4157200000000001</v>
      </c>
      <c r="AK17" s="107"/>
      <c r="AL17" s="435">
        <v>1.39638</v>
      </c>
      <c r="AM17" s="107"/>
      <c r="AN17" s="435">
        <v>1.37686</v>
      </c>
      <c r="AO17" s="107"/>
      <c r="AP17" s="435">
        <v>1.3660999999999999</v>
      </c>
      <c r="AQ17" s="107"/>
      <c r="AR17" s="435">
        <v>1.24244</v>
      </c>
      <c r="AS17" s="107"/>
      <c r="AT17" s="435">
        <v>1.2499400000000001</v>
      </c>
      <c r="AU17" s="107"/>
      <c r="AV17" s="435">
        <v>1.2272000000000001</v>
      </c>
      <c r="AW17" s="107"/>
      <c r="AX17" s="53"/>
      <c r="AY17" s="186">
        <v>9</v>
      </c>
      <c r="AZ17" s="187" t="s">
        <v>262</v>
      </c>
      <c r="BA17" s="186" t="s">
        <v>213</v>
      </c>
      <c r="BB17" s="405" t="s">
        <v>214</v>
      </c>
      <c r="BC17" s="138"/>
      <c r="BD17" s="225" t="str">
        <f t="shared" si="19"/>
        <v>ok</v>
      </c>
      <c r="BE17" s="502"/>
      <c r="BF17" s="225" t="str">
        <f t="shared" si="20"/>
        <v>ok</v>
      </c>
      <c r="BG17" s="225"/>
      <c r="BH17" s="137" t="str">
        <f t="shared" si="0"/>
        <v>ok</v>
      </c>
      <c r="BI17" s="137"/>
      <c r="BJ17" s="137" t="str">
        <f t="shared" si="1"/>
        <v>ok</v>
      </c>
      <c r="BK17" s="137"/>
      <c r="BL17" s="137" t="str">
        <f t="shared" si="2"/>
        <v>ok</v>
      </c>
      <c r="BM17" s="137"/>
      <c r="BN17" s="137" t="str">
        <f t="shared" si="3"/>
        <v>ok</v>
      </c>
      <c r="BO17" s="137"/>
      <c r="BP17" s="137" t="str">
        <f t="shared" si="4"/>
        <v>ok</v>
      </c>
      <c r="BQ17" s="137"/>
      <c r="BR17" s="137" t="str">
        <f t="shared" si="5"/>
        <v>ok</v>
      </c>
      <c r="BS17" s="137"/>
      <c r="BT17" s="137" t="str">
        <f t="shared" si="6"/>
        <v>ok</v>
      </c>
      <c r="BU17" s="137"/>
      <c r="BV17" s="137" t="str">
        <f t="shared" si="7"/>
        <v>ok</v>
      </c>
      <c r="BW17" s="137"/>
      <c r="BX17" s="137" t="str">
        <f t="shared" si="8"/>
        <v>ok</v>
      </c>
      <c r="BY17" s="137"/>
      <c r="BZ17" s="137" t="str">
        <f t="shared" si="9"/>
        <v>ok</v>
      </c>
      <c r="CA17" s="137"/>
      <c r="CB17" s="137" t="str">
        <f t="shared" si="10"/>
        <v>ok</v>
      </c>
      <c r="CC17" s="137"/>
      <c r="CD17" s="137" t="str">
        <f t="shared" si="11"/>
        <v>ok</v>
      </c>
      <c r="CE17" s="468"/>
      <c r="CF17" s="137" t="str">
        <f t="shared" si="12"/>
        <v>ok</v>
      </c>
      <c r="CG17" s="137"/>
      <c r="CH17" s="137" t="str">
        <f t="shared" si="13"/>
        <v>ok</v>
      </c>
      <c r="CI17" s="137"/>
      <c r="CJ17" s="137" t="str">
        <f t="shared" si="14"/>
        <v>ok</v>
      </c>
      <c r="CK17" s="137"/>
      <c r="CL17" s="137" t="str">
        <f t="shared" si="15"/>
        <v>ok</v>
      </c>
      <c r="CM17" s="468"/>
      <c r="CN17" s="137" t="str">
        <f t="shared" si="16"/>
        <v>ok</v>
      </c>
      <c r="CO17" s="137"/>
      <c r="CP17" s="137" t="str">
        <f t="shared" si="17"/>
        <v>ok</v>
      </c>
      <c r="CQ17" s="137"/>
      <c r="CR17" s="137" t="str">
        <f t="shared" si="18"/>
        <v>ok</v>
      </c>
      <c r="CS17" s="137"/>
      <c r="CT17" s="2"/>
    </row>
    <row r="18" spans="1:98" ht="18.75" customHeight="1" x14ac:dyDescent="0.25">
      <c r="B18" s="304">
        <v>2878</v>
      </c>
      <c r="C18" s="432">
        <v>10</v>
      </c>
      <c r="D18" s="454" t="s">
        <v>285</v>
      </c>
      <c r="E18" s="432" t="s">
        <v>213</v>
      </c>
      <c r="F18" s="435">
        <v>1.2688699999999999</v>
      </c>
      <c r="G18" s="107"/>
      <c r="H18" s="435">
        <v>1.29409</v>
      </c>
      <c r="I18" s="107"/>
      <c r="J18" s="435">
        <v>1.29535</v>
      </c>
      <c r="K18" s="107"/>
      <c r="L18" s="435">
        <v>1.3029600000000001</v>
      </c>
      <c r="M18" s="107"/>
      <c r="N18" s="435">
        <v>1.35175</v>
      </c>
      <c r="O18" s="107"/>
      <c r="P18" s="435">
        <v>1.3512999999999999</v>
      </c>
      <c r="Q18" s="107"/>
      <c r="R18" s="435">
        <v>1.3935</v>
      </c>
      <c r="S18" s="107"/>
      <c r="T18" s="435">
        <v>1.4027799999999999</v>
      </c>
      <c r="U18" s="107"/>
      <c r="V18" s="435">
        <v>1.4315499999999999</v>
      </c>
      <c r="W18" s="107"/>
      <c r="X18" s="435">
        <v>1.4596</v>
      </c>
      <c r="Y18" s="107"/>
      <c r="Z18" s="435">
        <v>1.49081</v>
      </c>
      <c r="AA18" s="107"/>
      <c r="AB18" s="435">
        <v>1.4701600000000001</v>
      </c>
      <c r="AC18" s="107"/>
      <c r="AD18" s="435">
        <v>1.4553800000000001</v>
      </c>
      <c r="AE18" s="107"/>
      <c r="AF18" s="435">
        <v>1.4319599999999999</v>
      </c>
      <c r="AG18" s="107"/>
      <c r="AH18" s="435">
        <v>1.3956199999999999</v>
      </c>
      <c r="AI18" s="107"/>
      <c r="AJ18" s="435">
        <v>1.4157200000000001</v>
      </c>
      <c r="AK18" s="107"/>
      <c r="AL18" s="435">
        <v>1.39638</v>
      </c>
      <c r="AM18" s="107"/>
      <c r="AN18" s="435">
        <v>1.37686</v>
      </c>
      <c r="AO18" s="107"/>
      <c r="AP18" s="435">
        <v>1.3660999999999999</v>
      </c>
      <c r="AQ18" s="107"/>
      <c r="AR18" s="435">
        <v>1.24244</v>
      </c>
      <c r="AS18" s="107"/>
      <c r="AT18" s="435">
        <v>1.2499400000000001</v>
      </c>
      <c r="AU18" s="107"/>
      <c r="AV18" s="435">
        <v>1.2272000000000001</v>
      </c>
      <c r="AW18" s="107"/>
      <c r="AX18" s="53"/>
      <c r="AY18" s="137">
        <v>10</v>
      </c>
      <c r="AZ18" s="187" t="s">
        <v>333</v>
      </c>
      <c r="BA18" s="186" t="s">
        <v>213</v>
      </c>
      <c r="BB18" s="405" t="s">
        <v>214</v>
      </c>
      <c r="BC18" s="138"/>
      <c r="BD18" s="225" t="str">
        <f t="shared" si="19"/>
        <v>ok</v>
      </c>
      <c r="BE18" s="502"/>
      <c r="BF18" s="225" t="str">
        <f t="shared" si="20"/>
        <v>ok</v>
      </c>
      <c r="BG18" s="225"/>
      <c r="BH18" s="137" t="str">
        <f t="shared" si="0"/>
        <v>ok</v>
      </c>
      <c r="BI18" s="137"/>
      <c r="BJ18" s="137" t="str">
        <f t="shared" si="1"/>
        <v>ok</v>
      </c>
      <c r="BK18" s="137"/>
      <c r="BL18" s="137" t="str">
        <f t="shared" si="2"/>
        <v>ok</v>
      </c>
      <c r="BM18" s="137"/>
      <c r="BN18" s="137" t="str">
        <f t="shared" si="3"/>
        <v>ok</v>
      </c>
      <c r="BO18" s="137"/>
      <c r="BP18" s="137" t="str">
        <f t="shared" si="4"/>
        <v>ok</v>
      </c>
      <c r="BQ18" s="137"/>
      <c r="BR18" s="137" t="str">
        <f t="shared" si="5"/>
        <v>ok</v>
      </c>
      <c r="BS18" s="137"/>
      <c r="BT18" s="137" t="str">
        <f t="shared" si="6"/>
        <v>ok</v>
      </c>
      <c r="BU18" s="137"/>
      <c r="BV18" s="137" t="str">
        <f t="shared" si="7"/>
        <v>ok</v>
      </c>
      <c r="BW18" s="137"/>
      <c r="BX18" s="137" t="str">
        <f t="shared" si="8"/>
        <v>ok</v>
      </c>
      <c r="BY18" s="137"/>
      <c r="BZ18" s="137" t="str">
        <f t="shared" si="9"/>
        <v>ok</v>
      </c>
      <c r="CA18" s="137"/>
      <c r="CB18" s="137" t="str">
        <f t="shared" si="10"/>
        <v>ok</v>
      </c>
      <c r="CC18" s="137"/>
      <c r="CD18" s="137" t="str">
        <f t="shared" si="11"/>
        <v>ok</v>
      </c>
      <c r="CE18" s="468"/>
      <c r="CF18" s="137" t="str">
        <f t="shared" si="12"/>
        <v>ok</v>
      </c>
      <c r="CG18" s="137"/>
      <c r="CH18" s="137" t="str">
        <f t="shared" si="13"/>
        <v>ok</v>
      </c>
      <c r="CI18" s="137"/>
      <c r="CJ18" s="137" t="str">
        <f t="shared" si="14"/>
        <v>ok</v>
      </c>
      <c r="CK18" s="137"/>
      <c r="CL18" s="137" t="str">
        <f t="shared" si="15"/>
        <v>ok</v>
      </c>
      <c r="CM18" s="468"/>
      <c r="CN18" s="137" t="str">
        <f t="shared" si="16"/>
        <v>ok</v>
      </c>
      <c r="CO18" s="137"/>
      <c r="CP18" s="137" t="str">
        <f t="shared" si="17"/>
        <v>ok</v>
      </c>
      <c r="CQ18" s="137"/>
      <c r="CR18" s="137" t="str">
        <f t="shared" si="18"/>
        <v>ok</v>
      </c>
      <c r="CS18" s="137"/>
      <c r="CT18" s="2"/>
    </row>
    <row r="19" spans="1:98" ht="18.75" customHeight="1" x14ac:dyDescent="0.25">
      <c r="A19" s="264" t="s">
        <v>221</v>
      </c>
      <c r="B19" s="304">
        <v>2828</v>
      </c>
      <c r="C19" s="432">
        <v>11</v>
      </c>
      <c r="D19" s="68" t="s">
        <v>266</v>
      </c>
      <c r="E19" s="432" t="s">
        <v>213</v>
      </c>
      <c r="F19" s="435">
        <v>0</v>
      </c>
      <c r="G19" s="107"/>
      <c r="H19" s="435">
        <v>0</v>
      </c>
      <c r="I19" s="107"/>
      <c r="J19" s="435">
        <v>0</v>
      </c>
      <c r="K19" s="107"/>
      <c r="L19" s="435">
        <v>0</v>
      </c>
      <c r="M19" s="107"/>
      <c r="N19" s="435">
        <v>0</v>
      </c>
      <c r="O19" s="107"/>
      <c r="P19" s="435">
        <v>0</v>
      </c>
      <c r="Q19" s="107"/>
      <c r="R19" s="435">
        <v>0</v>
      </c>
      <c r="S19" s="107"/>
      <c r="T19" s="435">
        <v>0</v>
      </c>
      <c r="U19" s="107"/>
      <c r="V19" s="435">
        <v>0</v>
      </c>
      <c r="W19" s="107"/>
      <c r="X19" s="435">
        <v>0</v>
      </c>
      <c r="Y19" s="107"/>
      <c r="Z19" s="435">
        <v>0</v>
      </c>
      <c r="AA19" s="107"/>
      <c r="AB19" s="435">
        <v>0</v>
      </c>
      <c r="AC19" s="107"/>
      <c r="AD19" s="435">
        <v>0</v>
      </c>
      <c r="AE19" s="107"/>
      <c r="AF19" s="435">
        <v>0</v>
      </c>
      <c r="AG19" s="107"/>
      <c r="AH19" s="435">
        <v>0</v>
      </c>
      <c r="AI19" s="107"/>
      <c r="AJ19" s="435">
        <v>0</v>
      </c>
      <c r="AK19" s="107"/>
      <c r="AL19" s="435">
        <v>0</v>
      </c>
      <c r="AM19" s="107"/>
      <c r="AN19" s="435">
        <v>0</v>
      </c>
      <c r="AO19" s="107"/>
      <c r="AP19" s="435">
        <v>0</v>
      </c>
      <c r="AQ19" s="107"/>
      <c r="AR19" s="435">
        <v>0</v>
      </c>
      <c r="AS19" s="107"/>
      <c r="AT19" s="435">
        <v>0</v>
      </c>
      <c r="AU19" s="107"/>
      <c r="AV19" s="435">
        <v>0</v>
      </c>
      <c r="AW19" s="107"/>
      <c r="AX19" s="53"/>
      <c r="AY19" s="137">
        <v>11</v>
      </c>
      <c r="AZ19" s="187" t="s">
        <v>266</v>
      </c>
      <c r="BA19" s="186" t="s">
        <v>213</v>
      </c>
      <c r="BB19" s="405" t="s">
        <v>214</v>
      </c>
      <c r="BC19" s="138"/>
      <c r="BD19" s="225" t="e">
        <f t="shared" si="19"/>
        <v>#DIV/0!</v>
      </c>
      <c r="BE19" s="502"/>
      <c r="BF19" s="225" t="e">
        <f t="shared" si="20"/>
        <v>#DIV/0!</v>
      </c>
      <c r="BG19" s="225"/>
      <c r="BH19" s="137" t="e">
        <f t="shared" si="0"/>
        <v>#DIV/0!</v>
      </c>
      <c r="BI19" s="137"/>
      <c r="BJ19" s="137" t="e">
        <f t="shared" si="1"/>
        <v>#DIV/0!</v>
      </c>
      <c r="BK19" s="137"/>
      <c r="BL19" s="137" t="e">
        <f t="shared" si="2"/>
        <v>#DIV/0!</v>
      </c>
      <c r="BM19" s="137"/>
      <c r="BN19" s="137" t="e">
        <f t="shared" si="3"/>
        <v>#DIV/0!</v>
      </c>
      <c r="BO19" s="137"/>
      <c r="BP19" s="137" t="e">
        <f t="shared" si="4"/>
        <v>#DIV/0!</v>
      </c>
      <c r="BQ19" s="137"/>
      <c r="BR19" s="137" t="e">
        <f t="shared" si="5"/>
        <v>#DIV/0!</v>
      </c>
      <c r="BS19" s="137"/>
      <c r="BT19" s="137" t="e">
        <f t="shared" si="6"/>
        <v>#DIV/0!</v>
      </c>
      <c r="BU19" s="137"/>
      <c r="BV19" s="137" t="e">
        <f t="shared" si="7"/>
        <v>#DIV/0!</v>
      </c>
      <c r="BW19" s="137"/>
      <c r="BX19" s="137" t="e">
        <f t="shared" si="8"/>
        <v>#DIV/0!</v>
      </c>
      <c r="BY19" s="137"/>
      <c r="BZ19" s="137" t="e">
        <f t="shared" si="9"/>
        <v>#DIV/0!</v>
      </c>
      <c r="CA19" s="137"/>
      <c r="CB19" s="137" t="e">
        <f t="shared" si="10"/>
        <v>#DIV/0!</v>
      </c>
      <c r="CC19" s="137"/>
      <c r="CD19" s="137" t="e">
        <f t="shared" si="11"/>
        <v>#DIV/0!</v>
      </c>
      <c r="CE19" s="468"/>
      <c r="CF19" s="137" t="e">
        <f t="shared" si="12"/>
        <v>#DIV/0!</v>
      </c>
      <c r="CG19" s="137"/>
      <c r="CH19" s="137" t="e">
        <f t="shared" si="13"/>
        <v>#DIV/0!</v>
      </c>
      <c r="CI19" s="137"/>
      <c r="CJ19" s="137" t="e">
        <f t="shared" si="14"/>
        <v>#DIV/0!</v>
      </c>
      <c r="CK19" s="137"/>
      <c r="CL19" s="137" t="e">
        <f t="shared" si="15"/>
        <v>#DIV/0!</v>
      </c>
      <c r="CM19" s="468"/>
      <c r="CN19" s="137" t="e">
        <f t="shared" si="16"/>
        <v>#DIV/0!</v>
      </c>
      <c r="CO19" s="137"/>
      <c r="CP19" s="137" t="e">
        <f t="shared" si="17"/>
        <v>#DIV/0!</v>
      </c>
      <c r="CQ19" s="137"/>
      <c r="CR19" s="137" t="e">
        <f t="shared" si="18"/>
        <v>#DIV/0!</v>
      </c>
      <c r="CS19" s="137"/>
      <c r="CT19" s="2"/>
    </row>
    <row r="20" spans="1:98" ht="18.75" customHeight="1" x14ac:dyDescent="0.25">
      <c r="B20" s="304">
        <v>2879</v>
      </c>
      <c r="C20" s="432">
        <v>12</v>
      </c>
      <c r="D20" s="454" t="s">
        <v>334</v>
      </c>
      <c r="E20" s="432" t="s">
        <v>213</v>
      </c>
      <c r="F20" s="445">
        <v>0</v>
      </c>
      <c r="G20" s="107"/>
      <c r="H20" s="445">
        <v>0</v>
      </c>
      <c r="I20" s="107"/>
      <c r="J20" s="445">
        <v>0</v>
      </c>
      <c r="K20" s="107"/>
      <c r="L20" s="445">
        <v>0</v>
      </c>
      <c r="M20" s="107"/>
      <c r="N20" s="445">
        <v>0</v>
      </c>
      <c r="O20" s="107"/>
      <c r="P20" s="445">
        <v>0</v>
      </c>
      <c r="Q20" s="107"/>
      <c r="R20" s="445">
        <v>0</v>
      </c>
      <c r="S20" s="107"/>
      <c r="T20" s="445">
        <v>0</v>
      </c>
      <c r="U20" s="107"/>
      <c r="V20" s="445">
        <v>0</v>
      </c>
      <c r="W20" s="107"/>
      <c r="X20" s="445">
        <v>0</v>
      </c>
      <c r="Y20" s="107"/>
      <c r="Z20" s="445">
        <v>0</v>
      </c>
      <c r="AA20" s="107"/>
      <c r="AB20" s="445">
        <v>0</v>
      </c>
      <c r="AC20" s="107"/>
      <c r="AD20" s="445">
        <v>0</v>
      </c>
      <c r="AE20" s="107"/>
      <c r="AF20" s="445">
        <v>0</v>
      </c>
      <c r="AG20" s="107"/>
      <c r="AH20" s="445">
        <v>0</v>
      </c>
      <c r="AI20" s="107"/>
      <c r="AJ20" s="445">
        <v>0</v>
      </c>
      <c r="AK20" s="107"/>
      <c r="AL20" s="445">
        <v>0</v>
      </c>
      <c r="AM20" s="107"/>
      <c r="AN20" s="445">
        <v>0</v>
      </c>
      <c r="AO20" s="107"/>
      <c r="AP20" s="445">
        <v>0</v>
      </c>
      <c r="AQ20" s="107"/>
      <c r="AR20" s="445">
        <v>0</v>
      </c>
      <c r="AS20" s="107"/>
      <c r="AT20" s="445">
        <v>0</v>
      </c>
      <c r="AU20" s="107"/>
      <c r="AV20" s="445">
        <v>0</v>
      </c>
      <c r="AW20" s="107"/>
      <c r="AX20" s="53"/>
      <c r="AY20" s="137">
        <v>12</v>
      </c>
      <c r="AZ20" s="187" t="s">
        <v>335</v>
      </c>
      <c r="BA20" s="186" t="s">
        <v>213</v>
      </c>
      <c r="BB20" s="405" t="s">
        <v>214</v>
      </c>
      <c r="BC20" s="138"/>
      <c r="BD20" s="225" t="e">
        <f t="shared" si="19"/>
        <v>#DIV/0!</v>
      </c>
      <c r="BE20" s="502"/>
      <c r="BF20" s="225" t="e">
        <f t="shared" si="20"/>
        <v>#DIV/0!</v>
      </c>
      <c r="BG20" s="225"/>
      <c r="BH20" s="137" t="e">
        <f t="shared" si="0"/>
        <v>#DIV/0!</v>
      </c>
      <c r="BI20" s="137"/>
      <c r="BJ20" s="137" t="e">
        <f t="shared" si="1"/>
        <v>#DIV/0!</v>
      </c>
      <c r="BK20" s="137"/>
      <c r="BL20" s="137" t="e">
        <f t="shared" si="2"/>
        <v>#DIV/0!</v>
      </c>
      <c r="BM20" s="137"/>
      <c r="BN20" s="137" t="e">
        <f t="shared" si="3"/>
        <v>#DIV/0!</v>
      </c>
      <c r="BO20" s="137"/>
      <c r="BP20" s="137" t="e">
        <f t="shared" si="4"/>
        <v>#DIV/0!</v>
      </c>
      <c r="BQ20" s="137"/>
      <c r="BR20" s="137" t="e">
        <f t="shared" si="5"/>
        <v>#DIV/0!</v>
      </c>
      <c r="BS20" s="137"/>
      <c r="BT20" s="137" t="e">
        <f t="shared" si="6"/>
        <v>#DIV/0!</v>
      </c>
      <c r="BU20" s="137"/>
      <c r="BV20" s="137" t="e">
        <f t="shared" si="7"/>
        <v>#DIV/0!</v>
      </c>
      <c r="BW20" s="137"/>
      <c r="BX20" s="137" t="e">
        <f t="shared" si="8"/>
        <v>#DIV/0!</v>
      </c>
      <c r="BY20" s="137"/>
      <c r="BZ20" s="137" t="e">
        <f t="shared" si="9"/>
        <v>#DIV/0!</v>
      </c>
      <c r="CA20" s="137"/>
      <c r="CB20" s="137" t="e">
        <f t="shared" si="10"/>
        <v>#DIV/0!</v>
      </c>
      <c r="CC20" s="137"/>
      <c r="CD20" s="137" t="e">
        <f t="shared" si="11"/>
        <v>#DIV/0!</v>
      </c>
      <c r="CE20" s="468"/>
      <c r="CF20" s="137" t="e">
        <f t="shared" si="12"/>
        <v>#DIV/0!</v>
      </c>
      <c r="CG20" s="137"/>
      <c r="CH20" s="137" t="e">
        <f t="shared" si="13"/>
        <v>#DIV/0!</v>
      </c>
      <c r="CI20" s="137"/>
      <c r="CJ20" s="137" t="e">
        <f t="shared" si="14"/>
        <v>#DIV/0!</v>
      </c>
      <c r="CK20" s="137"/>
      <c r="CL20" s="137" t="e">
        <f t="shared" si="15"/>
        <v>#DIV/0!</v>
      </c>
      <c r="CM20" s="468"/>
      <c r="CN20" s="137" t="e">
        <f t="shared" si="16"/>
        <v>#DIV/0!</v>
      </c>
      <c r="CO20" s="137"/>
      <c r="CP20" s="137" t="e">
        <f t="shared" si="17"/>
        <v>#DIV/0!</v>
      </c>
      <c r="CQ20" s="137"/>
      <c r="CR20" s="137" t="e">
        <f t="shared" si="18"/>
        <v>#DIV/0!</v>
      </c>
      <c r="CS20" s="137"/>
      <c r="CT20" s="2"/>
    </row>
    <row r="21" spans="1:98" ht="18.75" customHeight="1" x14ac:dyDescent="0.25">
      <c r="B21" s="304">
        <v>2829</v>
      </c>
      <c r="C21" s="433">
        <v>13</v>
      </c>
      <c r="D21" s="460" t="s">
        <v>269</v>
      </c>
      <c r="E21" s="433" t="s">
        <v>213</v>
      </c>
      <c r="F21" s="457">
        <v>0</v>
      </c>
      <c r="G21" s="118"/>
      <c r="H21" s="457">
        <v>0</v>
      </c>
      <c r="I21" s="118"/>
      <c r="J21" s="457">
        <v>0</v>
      </c>
      <c r="K21" s="118"/>
      <c r="L21" s="457">
        <v>0</v>
      </c>
      <c r="M21" s="118"/>
      <c r="N21" s="457">
        <v>0</v>
      </c>
      <c r="O21" s="118"/>
      <c r="P21" s="457">
        <v>0</v>
      </c>
      <c r="Q21" s="118"/>
      <c r="R21" s="457">
        <v>0</v>
      </c>
      <c r="S21" s="118"/>
      <c r="T21" s="457">
        <v>0</v>
      </c>
      <c r="U21" s="118"/>
      <c r="V21" s="457">
        <v>0</v>
      </c>
      <c r="W21" s="118"/>
      <c r="X21" s="457">
        <v>0</v>
      </c>
      <c r="Y21" s="118"/>
      <c r="Z21" s="457">
        <v>0</v>
      </c>
      <c r="AA21" s="118"/>
      <c r="AB21" s="457">
        <v>0</v>
      </c>
      <c r="AC21" s="118"/>
      <c r="AD21" s="457">
        <v>0</v>
      </c>
      <c r="AE21" s="118"/>
      <c r="AF21" s="457">
        <v>0</v>
      </c>
      <c r="AG21" s="118"/>
      <c r="AH21" s="457">
        <v>0</v>
      </c>
      <c r="AI21" s="118"/>
      <c r="AJ21" s="457">
        <v>0</v>
      </c>
      <c r="AK21" s="118"/>
      <c r="AL21" s="457">
        <v>0</v>
      </c>
      <c r="AM21" s="118"/>
      <c r="AN21" s="457">
        <v>0</v>
      </c>
      <c r="AO21" s="118"/>
      <c r="AP21" s="457">
        <v>0</v>
      </c>
      <c r="AQ21" s="118"/>
      <c r="AR21" s="457">
        <v>0</v>
      </c>
      <c r="AS21" s="118"/>
      <c r="AT21" s="457">
        <v>0</v>
      </c>
      <c r="AU21" s="118"/>
      <c r="AV21" s="457">
        <v>0</v>
      </c>
      <c r="AW21" s="118"/>
      <c r="AX21" s="53"/>
      <c r="AY21" s="190">
        <v>13</v>
      </c>
      <c r="AZ21" s="424" t="s">
        <v>269</v>
      </c>
      <c r="BA21" s="227" t="s">
        <v>213</v>
      </c>
      <c r="BB21" s="193" t="s">
        <v>214</v>
      </c>
      <c r="BC21" s="194"/>
      <c r="BD21" s="227" t="e">
        <f>IF(OR(ISBLANK(F21),ISBLANK(H21)),"N/A",IF(ABS((H21-F21)/F21)&gt;0.25,"&gt; 25%","ok"))</f>
        <v>#DIV/0!</v>
      </c>
      <c r="BE21" s="486"/>
      <c r="BF21" s="227" t="e">
        <f>IF(OR(ISBLANK(H21),ISBLANK(J21)),"N/A",IF(ABS((J21-H21)/H21)&gt;0.25,"&gt; 25%","ok"))</f>
        <v>#DIV/0!</v>
      </c>
      <c r="BG21" s="227"/>
      <c r="BH21" s="227" t="e">
        <f t="shared" si="0"/>
        <v>#DIV/0!</v>
      </c>
      <c r="BI21" s="227"/>
      <c r="BJ21" s="227" t="e">
        <f t="shared" si="1"/>
        <v>#DIV/0!</v>
      </c>
      <c r="BK21" s="227"/>
      <c r="BL21" s="227" t="e">
        <f t="shared" si="2"/>
        <v>#DIV/0!</v>
      </c>
      <c r="BM21" s="227"/>
      <c r="BN21" s="227" t="e">
        <f t="shared" si="3"/>
        <v>#DIV/0!</v>
      </c>
      <c r="BO21" s="227"/>
      <c r="BP21" s="227" t="e">
        <f t="shared" si="4"/>
        <v>#DIV/0!</v>
      </c>
      <c r="BQ21" s="227"/>
      <c r="BR21" s="227" t="e">
        <f t="shared" si="5"/>
        <v>#DIV/0!</v>
      </c>
      <c r="BS21" s="227"/>
      <c r="BT21" s="227" t="e">
        <f t="shared" si="6"/>
        <v>#DIV/0!</v>
      </c>
      <c r="BU21" s="227"/>
      <c r="BV21" s="227" t="e">
        <f t="shared" si="7"/>
        <v>#DIV/0!</v>
      </c>
      <c r="BW21" s="227"/>
      <c r="BX21" s="227" t="e">
        <f t="shared" si="8"/>
        <v>#DIV/0!</v>
      </c>
      <c r="BY21" s="227"/>
      <c r="BZ21" s="227" t="e">
        <f t="shared" si="9"/>
        <v>#DIV/0!</v>
      </c>
      <c r="CA21" s="227"/>
      <c r="CB21" s="227" t="e">
        <f t="shared" si="10"/>
        <v>#DIV/0!</v>
      </c>
      <c r="CC21" s="227"/>
      <c r="CD21" s="227" t="e">
        <f t="shared" si="11"/>
        <v>#DIV/0!</v>
      </c>
      <c r="CE21" s="486"/>
      <c r="CF21" s="227" t="e">
        <f t="shared" si="12"/>
        <v>#DIV/0!</v>
      </c>
      <c r="CG21" s="227"/>
      <c r="CH21" s="227" t="e">
        <f t="shared" si="13"/>
        <v>#DIV/0!</v>
      </c>
      <c r="CI21" s="227"/>
      <c r="CJ21" s="227" t="e">
        <f t="shared" si="14"/>
        <v>#DIV/0!</v>
      </c>
      <c r="CK21" s="227"/>
      <c r="CL21" s="227" t="e">
        <f t="shared" si="15"/>
        <v>#DIV/0!</v>
      </c>
      <c r="CM21" s="486"/>
      <c r="CN21" s="227" t="e">
        <f t="shared" si="16"/>
        <v>#DIV/0!</v>
      </c>
      <c r="CO21" s="227"/>
      <c r="CP21" s="227" t="e">
        <f t="shared" si="17"/>
        <v>#DIV/0!</v>
      </c>
      <c r="CQ21" s="227"/>
      <c r="CR21" s="227" t="e">
        <f t="shared" si="18"/>
        <v>#DIV/0!</v>
      </c>
      <c r="CS21" s="227"/>
      <c r="CT21" s="2"/>
    </row>
    <row r="22" spans="1:98" ht="16.5" customHeight="1" x14ac:dyDescent="0.25">
      <c r="C22" s="58" t="s">
        <v>226</v>
      </c>
      <c r="D22" s="359"/>
      <c r="E22" s="57"/>
      <c r="F22" s="57"/>
      <c r="G22" s="57"/>
      <c r="H22" s="57"/>
      <c r="I22" s="57"/>
      <c r="J22" s="57"/>
      <c r="K22" s="57"/>
      <c r="L22" s="57"/>
      <c r="M22" s="57"/>
      <c r="N22" s="57"/>
      <c r="O22" s="57"/>
      <c r="P22" s="57"/>
      <c r="Q22" s="57"/>
      <c r="R22" s="57"/>
      <c r="S22" s="57"/>
      <c r="T22" s="57"/>
      <c r="U22" s="57"/>
      <c r="V22" s="57"/>
      <c r="W22" s="57"/>
      <c r="X22" s="57"/>
      <c r="Y22" s="57"/>
      <c r="Z22" s="57"/>
      <c r="AA22" s="377"/>
      <c r="AB22" s="57"/>
      <c r="AC22" s="377"/>
      <c r="AJ22" s="373"/>
      <c r="AY22" s="337" t="s">
        <v>227</v>
      </c>
      <c r="AZ22" s="416"/>
      <c r="BA22" s="416"/>
      <c r="BB22" s="416"/>
      <c r="BC22" s="416"/>
      <c r="BD22" s="416"/>
      <c r="BE22" s="416"/>
      <c r="BF22" s="416"/>
      <c r="BG22" s="416"/>
      <c r="BH22" s="416"/>
      <c r="BI22" s="416"/>
      <c r="BJ22" s="416"/>
      <c r="BK22" s="416"/>
      <c r="BL22" s="416"/>
      <c r="BM22" s="416"/>
      <c r="BN22" s="416"/>
      <c r="BO22" s="416"/>
      <c r="BP22" s="416"/>
      <c r="BQ22" s="416"/>
      <c r="BR22" s="416"/>
      <c r="BS22" s="416"/>
      <c r="BT22" s="416"/>
      <c r="BU22" s="416"/>
      <c r="BV22" s="416"/>
      <c r="BW22" s="416"/>
      <c r="BX22" s="416"/>
      <c r="BY22" s="416"/>
      <c r="BZ22" s="416"/>
      <c r="CA22" s="416"/>
      <c r="CB22" s="416"/>
      <c r="CC22" s="416"/>
      <c r="CD22" s="416"/>
      <c r="CE22" s="416"/>
      <c r="CF22" s="416"/>
      <c r="CG22" s="416"/>
      <c r="CH22" s="416"/>
      <c r="CI22" s="416"/>
      <c r="CJ22" s="416"/>
      <c r="CK22" s="416"/>
      <c r="CL22" s="416"/>
      <c r="CM22" s="416"/>
      <c r="CN22" s="416"/>
      <c r="CO22" s="416"/>
      <c r="CP22" s="416"/>
      <c r="CQ22" s="416"/>
      <c r="CR22" s="416"/>
      <c r="CS22" s="416"/>
      <c r="CT22" s="2"/>
    </row>
    <row r="23" spans="1:98" ht="15.75" customHeight="1" x14ac:dyDescent="0.25">
      <c r="C23" s="162" t="s">
        <v>228</v>
      </c>
      <c r="D23" s="685" t="s">
        <v>336</v>
      </c>
      <c r="E23" s="685"/>
      <c r="F23" s="685"/>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154"/>
      <c r="AS23" s="154"/>
      <c r="AT23" s="154"/>
      <c r="AU23" s="154"/>
      <c r="AV23" s="154"/>
      <c r="AW23" s="154"/>
      <c r="AY23" s="40" t="s">
        <v>209</v>
      </c>
      <c r="AZ23" s="40" t="s">
        <v>210</v>
      </c>
      <c r="BA23" s="40" t="s">
        <v>211</v>
      </c>
      <c r="BB23" s="596">
        <v>2000</v>
      </c>
      <c r="BC23" s="596"/>
      <c r="BD23" s="596">
        <v>2001</v>
      </c>
      <c r="BE23" s="596"/>
      <c r="BF23" s="596">
        <v>2002</v>
      </c>
      <c r="BG23" s="596"/>
      <c r="BH23" s="596">
        <v>2003</v>
      </c>
      <c r="BI23" s="596"/>
      <c r="BJ23" s="596">
        <v>2004</v>
      </c>
      <c r="BK23" s="596"/>
      <c r="BL23" s="596">
        <v>2005</v>
      </c>
      <c r="BM23" s="596"/>
      <c r="BN23" s="596">
        <v>2006</v>
      </c>
      <c r="BO23" s="596"/>
      <c r="BP23" s="596">
        <v>2007</v>
      </c>
      <c r="BQ23" s="596"/>
      <c r="BR23" s="596">
        <v>2008</v>
      </c>
      <c r="BS23" s="596"/>
      <c r="BT23" s="596">
        <v>2009</v>
      </c>
      <c r="BU23" s="596"/>
      <c r="BV23" s="596">
        <v>2010</v>
      </c>
      <c r="BW23" s="596"/>
      <c r="BX23" s="596">
        <v>2011</v>
      </c>
      <c r="BY23" s="596"/>
      <c r="BZ23" s="596">
        <v>2012</v>
      </c>
      <c r="CA23" s="596"/>
      <c r="CB23" s="596">
        <v>2013</v>
      </c>
      <c r="CC23" s="596"/>
      <c r="CD23" s="596">
        <v>2014</v>
      </c>
      <c r="CE23" s="596"/>
      <c r="CF23" s="596">
        <v>2015</v>
      </c>
      <c r="CG23" s="596"/>
      <c r="CH23" s="596">
        <v>2016</v>
      </c>
      <c r="CI23" s="596"/>
      <c r="CJ23" s="596">
        <v>2017</v>
      </c>
      <c r="CK23" s="596"/>
      <c r="CL23" s="596">
        <v>2018</v>
      </c>
      <c r="CM23" s="596"/>
      <c r="CN23" s="596">
        <v>2019</v>
      </c>
      <c r="CO23" s="596"/>
      <c r="CP23" s="596">
        <v>2020</v>
      </c>
      <c r="CQ23" s="596"/>
      <c r="CR23" s="596">
        <v>2021</v>
      </c>
      <c r="CS23" s="84"/>
      <c r="CT23" s="2"/>
    </row>
    <row r="24" spans="1:98" ht="14.7" customHeight="1" x14ac:dyDescent="0.25">
      <c r="C24" s="162" t="s">
        <v>228</v>
      </c>
      <c r="D24" s="690" t="s">
        <v>230</v>
      </c>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40"/>
      <c r="AS24" s="640"/>
      <c r="AT24" s="640"/>
      <c r="AU24" s="640"/>
      <c r="AV24" s="640"/>
      <c r="AW24" s="640"/>
      <c r="AY24" s="40">
        <v>2</v>
      </c>
      <c r="AZ24" s="40" t="s">
        <v>275</v>
      </c>
      <c r="BA24" s="186" t="s">
        <v>213</v>
      </c>
      <c r="BB24" s="507" t="str">
        <f>IF(F10="","N/A",IF(F14="","N/A",IF(F10&lt;F14,"&lt;&gt;","ok")))</f>
        <v>ok</v>
      </c>
      <c r="BC24" s="507"/>
      <c r="BD24" s="507" t="str">
        <f>IF(H10="","N/A",IF(H14="","N/A",IF(H10&lt;H14,"&lt;&gt;","ok")))</f>
        <v>ok</v>
      </c>
      <c r="BE24" s="507"/>
      <c r="BF24" s="507" t="str">
        <f>IF(J10="","N/A",IF(J14="","N/A",IF(J10&lt;J14,"&lt;&gt;","ok")))</f>
        <v>ok</v>
      </c>
      <c r="BG24" s="507"/>
      <c r="BH24" s="507" t="str">
        <f>IF(L10="","N/A",IF(L14="","N/A",IF(L10&lt;L14,"&lt;&gt;","ok")))</f>
        <v>ok</v>
      </c>
      <c r="BI24" s="507"/>
      <c r="BJ24" s="507" t="str">
        <f>IF(N10="","N/A",IF(N14="","N/A",IF(N10&lt;N14,"&lt;&gt;","ok")))</f>
        <v>ok</v>
      </c>
      <c r="BK24" s="507"/>
      <c r="BL24" s="507" t="str">
        <f>IF(P10="","N/A",IF(P14="","N/A",IF(P10&lt;P14,"&lt;&gt;","ok")))</f>
        <v>ok</v>
      </c>
      <c r="BM24" s="507"/>
      <c r="BN24" s="507" t="str">
        <f>IF(R10="","N/A",IF(R14="","N/A",IF(R10&lt;R14,"&lt;&gt;","ok")))</f>
        <v>ok</v>
      </c>
      <c r="BO24" s="507"/>
      <c r="BP24" s="507" t="str">
        <f>IF(T10="","N/A",IF(T14="","N/A",IF(T10&lt;T14,"&lt;&gt;","ok")))</f>
        <v>ok</v>
      </c>
      <c r="BQ24" s="507"/>
      <c r="BR24" s="507" t="str">
        <f>IF(V10="","N/A",IF(V14="","N/A",IF(V10&lt;V14,"&lt;&gt;","ok")))</f>
        <v>ok</v>
      </c>
      <c r="BS24" s="507"/>
      <c r="BT24" s="507" t="str">
        <f>IF(X10="","N/A",IF(X14="","N/A",IF(X10&lt;X14,"&lt;&gt;","ok")))</f>
        <v>ok</v>
      </c>
      <c r="BU24" s="507"/>
      <c r="BV24" s="507" t="str">
        <f>IF(Z10="","N/A",IF(Z14="","N/A",IF(Z10&lt;Z14,"&lt;&gt;","ok")))</f>
        <v>ok</v>
      </c>
      <c r="BW24" s="507"/>
      <c r="BX24" s="507" t="str">
        <f>IF(AB10="","N/A",IF(AB14="","N/A",IF(AB10&lt;AB14,"&lt;&gt;","ok")))</f>
        <v>ok</v>
      </c>
      <c r="BY24" s="417"/>
      <c r="BZ24" s="417" t="str">
        <f>IF(AD10="","N/A",IF(AD14="","N/A",IF(AD10&lt;AD14,"&lt;&gt;","ok")))</f>
        <v>ok</v>
      </c>
      <c r="CA24" s="417"/>
      <c r="CB24" s="417" t="str">
        <f>IF(AF10="","N/A",IF(AF14="","N/A",IF(AF10&lt;AF14,"&lt;&gt;","ok")))</f>
        <v>ok</v>
      </c>
      <c r="CC24" s="417"/>
      <c r="CD24" s="417" t="str">
        <f>IF(AH10="","N/A",IF(AH14="","N/A",IF(AH10&lt;AH14,"&lt;&gt;","ok")))</f>
        <v>ok</v>
      </c>
      <c r="CE24" s="417"/>
      <c r="CF24" s="417" t="str">
        <f>IF(AJ10="","N/A",IF(AJ14="","N/A",IF(AJ10&lt;AJ14,"&lt;&gt;","ok")))</f>
        <v>ok</v>
      </c>
      <c r="CG24" s="417"/>
      <c r="CH24" s="417" t="str">
        <f>IF(AL10="","N/A",IF(AL14="","N/A",IF(AL10&lt;AL14,"&lt;&gt;","ok")))</f>
        <v>ok</v>
      </c>
      <c r="CI24" s="417"/>
      <c r="CJ24" s="417" t="str">
        <f>IF(AN10="","N/A",IF(AN14="","N/A",IF(AN10&lt;AN14,"&lt;&gt;","ok")))</f>
        <v>ok</v>
      </c>
      <c r="CK24" s="417"/>
      <c r="CL24" s="417" t="str">
        <f>IF(AP10="","N/A",IF(AP14="","N/A",IF(AP10&lt;AP14,"&lt;&gt;","ok")))</f>
        <v>ok</v>
      </c>
      <c r="CM24" s="417"/>
      <c r="CN24" s="417" t="str">
        <f>IF(AR10="","N/A",IF(AR14="","N/A",IF(AR10&lt;AR14,"&lt;&gt;","ok")))</f>
        <v>ok</v>
      </c>
      <c r="CO24" s="417"/>
      <c r="CP24" s="417" t="str">
        <f>IF(AT10="","N/A",IF(AT14="","N/A",IF(AT10&lt;AT14,"&lt;&gt;","ok")))</f>
        <v>ok</v>
      </c>
      <c r="CQ24" s="417"/>
      <c r="CR24" s="417" t="str">
        <f>IF(AV10="","N/A",IF(AV14="","N/A",IF(AV10&lt;AV14,"&lt;&gt;","ok")))</f>
        <v>ok</v>
      </c>
      <c r="CS24" s="417"/>
      <c r="CT24" s="2"/>
    </row>
    <row r="25" spans="1:98" ht="15.6" customHeight="1" x14ac:dyDescent="0.25">
      <c r="C25" s="162" t="s">
        <v>228</v>
      </c>
      <c r="D25" s="685" t="s">
        <v>231</v>
      </c>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262"/>
      <c r="AY25" s="137">
        <v>5</v>
      </c>
      <c r="AZ25" s="250" t="s">
        <v>332</v>
      </c>
      <c r="BA25" s="186" t="s">
        <v>213</v>
      </c>
      <c r="BB25" s="500">
        <f>F14</f>
        <v>2.7613719999999997</v>
      </c>
      <c r="BC25" s="500"/>
      <c r="BD25" s="500">
        <f>H14</f>
        <v>2.7396784999999997</v>
      </c>
      <c r="BE25" s="500"/>
      <c r="BF25" s="500">
        <f>J14</f>
        <v>2.7468525000000001</v>
      </c>
      <c r="BG25" s="500"/>
      <c r="BH25" s="500">
        <f>L14</f>
        <v>2.9018532500000003</v>
      </c>
      <c r="BI25" s="500"/>
      <c r="BJ25" s="500">
        <f>N14</f>
        <v>2.9052929999999999</v>
      </c>
      <c r="BK25" s="500"/>
      <c r="BL25" s="500">
        <f>P14</f>
        <v>3.0814040000000005</v>
      </c>
      <c r="BM25" s="500"/>
      <c r="BN25" s="500">
        <f>R14</f>
        <v>2.7694620000000003</v>
      </c>
      <c r="BO25" s="500"/>
      <c r="BP25" s="500">
        <f>T14</f>
        <v>2.7568329999999999</v>
      </c>
      <c r="BQ25" s="500"/>
      <c r="BR25" s="500">
        <f>V14</f>
        <v>2.790648</v>
      </c>
      <c r="BS25" s="500"/>
      <c r="BT25" s="500">
        <f>X14</f>
        <v>2.8712330000000001</v>
      </c>
      <c r="BU25" s="500"/>
      <c r="BV25" s="500">
        <f>Z14</f>
        <v>2.823426</v>
      </c>
      <c r="BW25" s="500"/>
      <c r="BX25" s="508">
        <f>AB14</f>
        <v>2.817542</v>
      </c>
      <c r="BY25" s="501"/>
      <c r="BZ25" s="509">
        <f>AD14</f>
        <v>2.8217290000000004</v>
      </c>
      <c r="CA25" s="509"/>
      <c r="CB25" s="509">
        <f>AF14</f>
        <v>2.7139949999999997</v>
      </c>
      <c r="CC25" s="509"/>
      <c r="CD25" s="509">
        <f>AH14</f>
        <v>3.0811599999999997</v>
      </c>
      <c r="CE25" s="509"/>
      <c r="CF25" s="509">
        <f>AJ14</f>
        <v>2.7644740000000003</v>
      </c>
      <c r="CG25" s="509"/>
      <c r="CH25" s="509">
        <f>AL14</f>
        <v>2.995517</v>
      </c>
      <c r="CI25" s="509"/>
      <c r="CJ25" s="509">
        <f>AN14</f>
        <v>3.3803609999999997</v>
      </c>
      <c r="CK25" s="509"/>
      <c r="CL25" s="509">
        <f>AP14</f>
        <v>2.7267395999999997</v>
      </c>
      <c r="CM25" s="509"/>
      <c r="CN25" s="509">
        <f>AR14</f>
        <v>2.6362719999999999</v>
      </c>
      <c r="CO25" s="509"/>
      <c r="CP25" s="509">
        <f>AT14</f>
        <v>2.7874949999999998</v>
      </c>
      <c r="CQ25" s="509"/>
      <c r="CR25" s="509">
        <f>AV14</f>
        <v>2.7700389999999997</v>
      </c>
      <c r="CS25" s="509"/>
      <c r="CT25" s="2"/>
    </row>
    <row r="26" spans="1:98" ht="11.7" customHeight="1" x14ac:dyDescent="0.25">
      <c r="C26" s="162"/>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681"/>
      <c r="AL26" s="681"/>
      <c r="AM26" s="681"/>
      <c r="AN26" s="681"/>
      <c r="AO26" s="681"/>
      <c r="AP26" s="681"/>
      <c r="AQ26" s="681"/>
      <c r="AR26" s="154"/>
      <c r="AS26" s="154"/>
      <c r="AT26" s="154"/>
      <c r="AU26" s="154"/>
      <c r="AV26" s="154"/>
      <c r="AW26" s="154"/>
      <c r="AY26" s="420">
        <v>14</v>
      </c>
      <c r="AZ26" s="421" t="s">
        <v>337</v>
      </c>
      <c r="BA26" s="186" t="s">
        <v>213</v>
      </c>
      <c r="BB26" s="305">
        <f>F12+F13</f>
        <v>0</v>
      </c>
      <c r="BC26" s="305"/>
      <c r="BD26" s="305">
        <f>H12+H13</f>
        <v>0</v>
      </c>
      <c r="BE26" s="305"/>
      <c r="BF26" s="305">
        <f>J12+J13</f>
        <v>0</v>
      </c>
      <c r="BG26" s="305"/>
      <c r="BH26" s="305">
        <f>L12+L13</f>
        <v>0</v>
      </c>
      <c r="BI26" s="305"/>
      <c r="BJ26" s="305">
        <f>N12+N13</f>
        <v>0</v>
      </c>
      <c r="BK26" s="305"/>
      <c r="BL26" s="305">
        <f>P12+P13</f>
        <v>0</v>
      </c>
      <c r="BM26" s="305"/>
      <c r="BN26" s="305">
        <f>R12+R13</f>
        <v>0</v>
      </c>
      <c r="BO26" s="305"/>
      <c r="BP26" s="305">
        <f>T12+T13</f>
        <v>0</v>
      </c>
      <c r="BQ26" s="305"/>
      <c r="BR26" s="305">
        <f>V12+V13</f>
        <v>0</v>
      </c>
      <c r="BS26" s="305"/>
      <c r="BT26" s="305">
        <f>X12+X13</f>
        <v>0</v>
      </c>
      <c r="BU26" s="305"/>
      <c r="BV26" s="305">
        <f>Z12+Z13</f>
        <v>0</v>
      </c>
      <c r="BW26" s="305"/>
      <c r="BX26" s="305">
        <f>AB12+AB13</f>
        <v>0</v>
      </c>
      <c r="BY26" s="195"/>
      <c r="BZ26" s="195">
        <f>AD12+AD13</f>
        <v>0</v>
      </c>
      <c r="CA26" s="195"/>
      <c r="CB26" s="195">
        <f>AF12+AF13</f>
        <v>0</v>
      </c>
      <c r="CC26" s="195"/>
      <c r="CD26" s="195">
        <f>AH12+AH13</f>
        <v>0</v>
      </c>
      <c r="CE26" s="195"/>
      <c r="CF26" s="195">
        <f>AJ12+AJ13</f>
        <v>0</v>
      </c>
      <c r="CG26" s="195"/>
      <c r="CH26" s="195">
        <f>AL12+AL13</f>
        <v>0</v>
      </c>
      <c r="CI26" s="195"/>
      <c r="CJ26" s="195">
        <f>AN12+AN13</f>
        <v>0</v>
      </c>
      <c r="CK26" s="195"/>
      <c r="CL26" s="195">
        <f>AP12+AP13</f>
        <v>0</v>
      </c>
      <c r="CM26" s="195"/>
      <c r="CN26" s="195">
        <f>AR12+AR13</f>
        <v>0</v>
      </c>
      <c r="CO26" s="195"/>
      <c r="CP26" s="195">
        <f>AT12+AT13</f>
        <v>0</v>
      </c>
      <c r="CQ26" s="195"/>
      <c r="CR26" s="195">
        <f>AV12+AV13</f>
        <v>0</v>
      </c>
      <c r="CS26" s="195"/>
      <c r="CT26" s="2"/>
    </row>
    <row r="27" spans="1:98" ht="15" customHeight="1" x14ac:dyDescent="0.25">
      <c r="AY27" s="314" t="s">
        <v>233</v>
      </c>
      <c r="AZ27" s="421" t="s">
        <v>338</v>
      </c>
      <c r="BA27" s="186" t="s">
        <v>213</v>
      </c>
      <c r="BB27" s="305" t="str">
        <f>IF((ISBLANK(F14)),"N/A",IF(ROUND(BB25,0)&lt;ROUND(BB26,0),"6&lt;14",IF(OR(ISBLANK(F12),ISBLANK(F13)),"N/A",IF(ROUND(BB25,0)=ROUND(BB26,0),"ok","&lt;&gt;"))))</f>
        <v>N/A</v>
      </c>
      <c r="BC27" s="305"/>
      <c r="BD27" s="305" t="str">
        <f>IF((ISBLANK(H14)),"N/A",IF(ROUND(BD25,0)&lt;ROUND(BD26,0),"6&lt;14",IF(OR(ISBLANK(H12),ISBLANK(H13)),"N/A",IF(ROUND(BD25,0)=ROUND(BD26,0),"ok","&lt;&gt;"))))</f>
        <v>N/A</v>
      </c>
      <c r="BE27" s="305"/>
      <c r="BF27" s="305" t="str">
        <f>IF((ISBLANK(J14)),"N/A",IF(ROUND(BF25,0)&lt;ROUND(BF26,0),"6&lt;14",IF(OR(ISBLANK(J12),ISBLANK(J13)),"N/A",IF(ROUND(BF25,0)=ROUND(BF26,0),"ok","&lt;&gt;"))))</f>
        <v>N/A</v>
      </c>
      <c r="BG27" s="305"/>
      <c r="BH27" s="305" t="str">
        <f>IF((ISBLANK(L14)),"N/A",IF(ROUND(BH25,0)&lt;ROUND(BH26,0),"6&lt;14",IF(OR(ISBLANK(L12),ISBLANK(L13)),"N/A",IF(ROUND(BH25,0)=ROUND(BH26,0),"ok","&lt;&gt;"))))</f>
        <v>N/A</v>
      </c>
      <c r="BI27" s="305"/>
      <c r="BJ27" s="305" t="str">
        <f>IF((ISBLANK(N14)),"N/A",IF(ROUND(BJ25,0)&lt;ROUND(BJ26,0),"6&lt;14",IF(OR(ISBLANK(N12),ISBLANK(N13)),"N/A",IF(ROUND(BJ25,0)=ROUND(BJ26,0),"ok","&lt;&gt;"))))</f>
        <v>N/A</v>
      </c>
      <c r="BK27" s="305"/>
      <c r="BL27" s="305" t="str">
        <f>IF((ISBLANK(P14)),"N/A",IF(ROUND(BL25,0)&lt;ROUND(BL26,0),"6&lt;14",IF(OR(ISBLANK(P12),ISBLANK(P13)),"N/A",IF(ROUND(BL25,0)=ROUND(BL26,0),"ok","&lt;&gt;"))))</f>
        <v>N/A</v>
      </c>
      <c r="BM27" s="305"/>
      <c r="BN27" s="305" t="str">
        <f>IF((ISBLANK(R14)),"N/A",IF(ROUND(BN25,0)&lt;ROUND(BN26,0),"6&lt;14",IF(OR(ISBLANK(R12),ISBLANK(R13)),"N/A",IF(ROUND(BN25,0)=ROUND(BN26,0),"ok","&lt;&gt;"))))</f>
        <v>N/A</v>
      </c>
      <c r="BO27" s="305"/>
      <c r="BP27" s="305" t="str">
        <f>IF((ISBLANK(T14)),"N/A",IF(ROUND(BP25,0)&lt;ROUND(BP26,0),"6&lt;14",IF(OR(ISBLANK(T12),ISBLANK(T13)),"N/A",IF(ROUND(BP25,0)=ROUND(BP26,0),"ok","&lt;&gt;"))))</f>
        <v>N/A</v>
      </c>
      <c r="BQ27" s="305"/>
      <c r="BR27" s="305" t="str">
        <f>IF((ISBLANK(V14)),"N/A",IF(ROUND(BR25,0)&lt;ROUND(BR26,0),"6&lt;14",IF(OR(ISBLANK(V12),ISBLANK(V13)),"N/A",IF(ROUND(BR25,0)=ROUND(BR26,0),"ok","&lt;&gt;"))))</f>
        <v>N/A</v>
      </c>
      <c r="BS27" s="305"/>
      <c r="BT27" s="305" t="str">
        <f>IF((ISBLANK(X14)),"N/A",IF(ROUND(BT25,0)&lt;ROUND(BT26,0),"6&lt;14",IF(OR(ISBLANK(X12),ISBLANK(X13)),"N/A",IF(ROUND(BT25,0)=ROUND(BT26,0),"ok","&lt;&gt;"))))</f>
        <v>N/A</v>
      </c>
      <c r="BU27" s="305"/>
      <c r="BV27" s="305" t="str">
        <f>IF((ISBLANK(Z14)),"N/A",IF(ROUND(BV25,0)&lt;ROUND(BV26,0),"6&lt;14",IF(OR(ISBLANK(Z12),ISBLANK(Z13)),"N/A",IF(ROUND(BV25,0)=ROUND(BV26,0),"ok","&lt;&gt;"))))</f>
        <v>N/A</v>
      </c>
      <c r="BW27" s="305"/>
      <c r="BX27" s="305" t="str">
        <f>IF((ISBLANK(AB14)),"N/A",IF(ROUND(BX25,0)&lt;ROUND(BX26,0),"6&lt;14",IF(OR(ISBLANK(AB12),ISBLANK(AB13)),"N/A",IF(ROUND(BX25,0)=ROUND(BX26,0),"ok","&lt;&gt;"))))</f>
        <v>N/A</v>
      </c>
      <c r="BY27" s="305"/>
      <c r="BZ27" s="305" t="str">
        <f>IF((ISBLANK(AD14)),"N/A",IF(ROUND(BZ25,0)&lt;ROUND(BZ26,0),"6&lt;14",IF(OR(ISBLANK(AD12),ISBLANK(AD13)),"N/A",IF(ROUND(BZ25,0)=ROUND(BZ26,0),"ok","&lt;&gt;"))))</f>
        <v>N/A</v>
      </c>
      <c r="CA27" s="305"/>
      <c r="CB27" s="305" t="str">
        <f>IF((ISBLANK(AF14)),"N/A",IF(ROUND(CB25,0)&lt;ROUND(CB26,0),"6&lt;14",IF(OR(ISBLANK(AF12),ISBLANK(AF13)),"N/A",IF(ROUND(CB25,0)=ROUND(CB26,0),"ok","&lt;&gt;"))))</f>
        <v>N/A</v>
      </c>
      <c r="CC27" s="305"/>
      <c r="CD27" s="305" t="str">
        <f>IF((ISBLANK(AH14)),"N/A",IF(ROUND(CD25,0)&lt;ROUND(CD26,0),"6&lt;14",IF(OR(ISBLANK(AH12),ISBLANK(AH13)),"N/A",IF(ROUND(CD25,0)=ROUND(CD26,0),"ok","&lt;&gt;"))))</f>
        <v>N/A</v>
      </c>
      <c r="CE27" s="305"/>
      <c r="CF27" s="305" t="str">
        <f>IF((ISBLANK(AJ14)),"N/A",IF(ROUND(CF25,0)&lt;ROUND(CF26,0),"6&lt;14",IF(OR(ISBLANK(AJ12),ISBLANK(AJ13)),"N/A",IF(ROUND(CF25,0)=ROUND(CF26,0),"ok","&lt;&gt;"))))</f>
        <v>N/A</v>
      </c>
      <c r="CG27" s="305"/>
      <c r="CH27" s="305" t="str">
        <f>IF((ISBLANK(AL14)),"N/A",IF(ROUND(CH25,0)&lt;ROUND(CH26,0),"6&lt;14",IF(OR(ISBLANK(AL12),ISBLANK(AL13)),"N/A",IF(ROUND(CH25,0)=ROUND(CH26,0),"ok","&lt;&gt;"))))</f>
        <v>N/A</v>
      </c>
      <c r="CI27" s="305"/>
      <c r="CJ27" s="305" t="str">
        <f>IF((ISBLANK(AN14)),"N/A",IF(ROUND(CJ25,0)&lt;ROUND(CJ26,0),"6&lt;14",IF(OR(ISBLANK(AN12),ISBLANK(AN13)),"N/A",IF(ROUND(CJ25,0)=ROUND(CJ26,0),"ok","&lt;&gt;"))))</f>
        <v>N/A</v>
      </c>
      <c r="CK27" s="305"/>
      <c r="CL27" s="305" t="str">
        <f>IF((ISBLANK(AP14)),"N/A",IF(ROUND(CL25,0)&lt;ROUND(CL26,0),"6&lt;14",IF(OR(ISBLANK(AP12),ISBLANK(AP13)),"N/A",IF(ROUND(CL25,0)=ROUND(CL26,0),"ok","&lt;&gt;"))))</f>
        <v>N/A</v>
      </c>
      <c r="CM27" s="305"/>
      <c r="CN27" s="305" t="str">
        <f>IF((ISBLANK(AR14)),"N/A",IF(ROUND(CN25,0)&lt;ROUND(CN26,0),"6&lt;14",IF(OR(ISBLANK(AR12),ISBLANK(AR13)),"N/A",IF(ROUND(CN25,0)=ROUND(CN26,0),"ok","&lt;&gt;"))))</f>
        <v>N/A</v>
      </c>
      <c r="CO27" s="305"/>
      <c r="CP27" s="305" t="str">
        <f>IF((ISBLANK(AT14)),"N/A",IF(ROUND(CP25,0)&lt;ROUND(CP26,0),"6&lt;14",IF(OR(ISBLANK(AT12),ISBLANK(AT13)),"N/A",IF(ROUND(CP25,0)=ROUND(CP26,0),"ok","&lt;&gt;"))))</f>
        <v>N/A</v>
      </c>
      <c r="CQ27" s="305"/>
      <c r="CR27" s="305" t="str">
        <f>IF((ISBLANK(AV14)),"N/A",IF(ROUND(CR25,0)&lt;ROUND(CR26,0),"6&lt;14",IF(OR(ISBLANK(AV12),ISBLANK(AV13)),"N/A",IF(ROUND(CR25,0)=ROUND(CR26,0),"ok","&lt;&gt;"))))</f>
        <v>N/A</v>
      </c>
      <c r="CS27" s="305"/>
      <c r="CT27" s="2"/>
    </row>
    <row r="28" spans="1:98" ht="17.25" customHeight="1" x14ac:dyDescent="0.3">
      <c r="B28" s="264">
        <v>1</v>
      </c>
      <c r="C28" s="49" t="s">
        <v>237</v>
      </c>
      <c r="D28" s="49"/>
      <c r="E28" s="49"/>
      <c r="F28" s="77"/>
      <c r="G28" s="85"/>
      <c r="H28" s="77"/>
      <c r="I28" s="85"/>
      <c r="J28" s="77"/>
      <c r="K28" s="85"/>
      <c r="L28" s="77"/>
      <c r="M28" s="85"/>
      <c r="N28" s="77"/>
      <c r="O28" s="85"/>
      <c r="P28" s="77"/>
      <c r="Q28" s="85"/>
      <c r="R28" s="77"/>
      <c r="S28" s="85"/>
      <c r="T28" s="77"/>
      <c r="U28" s="85"/>
      <c r="V28" s="77"/>
      <c r="W28" s="85"/>
      <c r="X28" s="77"/>
      <c r="Y28" s="85"/>
      <c r="Z28" s="77"/>
      <c r="AA28" s="390"/>
      <c r="AB28" s="77"/>
      <c r="AC28" s="390"/>
      <c r="AD28" s="77"/>
      <c r="AE28" s="390"/>
      <c r="AF28" s="77"/>
      <c r="AG28" s="390"/>
      <c r="AH28" s="77"/>
      <c r="AI28" s="390"/>
      <c r="AJ28" s="85"/>
      <c r="AK28" s="390"/>
      <c r="AL28" s="85"/>
      <c r="AM28" s="390"/>
      <c r="AN28" s="77"/>
      <c r="AO28" s="390"/>
      <c r="AP28" s="77"/>
      <c r="AQ28" s="390"/>
      <c r="AR28" s="85"/>
      <c r="AS28" s="390"/>
      <c r="AT28" s="85"/>
      <c r="AU28" s="390"/>
      <c r="AV28" s="85"/>
      <c r="AW28" s="390"/>
      <c r="AY28" s="420">
        <v>15</v>
      </c>
      <c r="AZ28" s="421" t="s">
        <v>339</v>
      </c>
      <c r="BA28" s="186" t="s">
        <v>213</v>
      </c>
      <c r="BB28" s="305">
        <f>(F15+F16+F17+F19+F21)</f>
        <v>2.7613719999999997</v>
      </c>
      <c r="BC28" s="305"/>
      <c r="BD28" s="305">
        <f>(H15+H16+H17+H19+H21)</f>
        <v>2.7396785000000001</v>
      </c>
      <c r="BE28" s="305"/>
      <c r="BF28" s="305">
        <f>(J15+J16+J17+J19+J21)</f>
        <v>2.7468525000000001</v>
      </c>
      <c r="BG28" s="305"/>
      <c r="BH28" s="305">
        <f>(L15+L16+L17+L19+L21)</f>
        <v>2.9018532500000003</v>
      </c>
      <c r="BI28" s="305"/>
      <c r="BJ28" s="305">
        <f>(N15+N16+N17+N19+N21)</f>
        <v>2.9052929999999999</v>
      </c>
      <c r="BK28" s="305"/>
      <c r="BL28" s="305">
        <f>(P15+P16+P17+P19+P21)</f>
        <v>3.081404</v>
      </c>
      <c r="BM28" s="305"/>
      <c r="BN28" s="305">
        <f>(R15+R16+R17+R19+R21)</f>
        <v>2.7694619999999999</v>
      </c>
      <c r="BO28" s="305"/>
      <c r="BP28" s="305">
        <f>(T15+T16+T17+T19+T21)</f>
        <v>2.7568329999999999</v>
      </c>
      <c r="BQ28" s="305"/>
      <c r="BR28" s="305">
        <f>(V15+V16+V17+V19+V21)</f>
        <v>2.790648</v>
      </c>
      <c r="BS28" s="305"/>
      <c r="BT28" s="305">
        <f>(X15+X16+X17+X19+X21)</f>
        <v>2.8712330000000001</v>
      </c>
      <c r="BU28" s="305"/>
      <c r="BV28" s="305">
        <f>(Z15+Z16+Z17+Z19+Z21)</f>
        <v>2.823426</v>
      </c>
      <c r="BW28" s="305"/>
      <c r="BX28" s="305">
        <f>(AB15+AB16+AB17+AB19+AB21)</f>
        <v>2.8175419999999995</v>
      </c>
      <c r="BY28" s="305"/>
      <c r="BZ28" s="305">
        <f>(AD15+AD16+AD17+AD19+AD21)</f>
        <v>2.8217290000000004</v>
      </c>
      <c r="CA28" s="305"/>
      <c r="CB28" s="305">
        <f>(AF15+AF16+AF17+AF19+AF21)</f>
        <v>2.7139949999999997</v>
      </c>
      <c r="CC28" s="305"/>
      <c r="CD28" s="305">
        <f>(AH15+AH16+AH17+AH19+AH21)</f>
        <v>3.0811599999999997</v>
      </c>
      <c r="CE28" s="305"/>
      <c r="CF28" s="305">
        <f>(AJ15+AJ16+AJ17+AJ19+AJ21)</f>
        <v>2.7644739999999999</v>
      </c>
      <c r="CG28" s="305"/>
      <c r="CH28" s="305">
        <f>(AL15+AL16+AL17+AL19+AL21)</f>
        <v>2.9955169999999995</v>
      </c>
      <c r="CI28" s="305"/>
      <c r="CJ28" s="305">
        <f>(AN15+AN16+AN17+AN19+AN21)</f>
        <v>3.3803609999999997</v>
      </c>
      <c r="CK28" s="305"/>
      <c r="CL28" s="305">
        <f>(AP15+AP16+AP17+AP19+AP21)</f>
        <v>2.7267396000000002</v>
      </c>
      <c r="CM28" s="305"/>
      <c r="CN28" s="305">
        <f>(AR15+AR16+AR17+AR19+AR21)</f>
        <v>2.6362719999999999</v>
      </c>
      <c r="CO28" s="305"/>
      <c r="CP28" s="305">
        <f>(AT15+AT16+AT17+AT19+AT21)</f>
        <v>2.7874950000000003</v>
      </c>
      <c r="CQ28" s="305"/>
      <c r="CR28" s="305">
        <f>(AV15+AV16+AV17+AV19+AV21)</f>
        <v>2.7700390000000006</v>
      </c>
      <c r="CS28" s="305"/>
      <c r="CT28" s="2"/>
    </row>
    <row r="29" spans="1:98" ht="3" customHeight="1" x14ac:dyDescent="0.3">
      <c r="C29" s="50"/>
      <c r="D29" s="1"/>
      <c r="E29" s="1"/>
      <c r="AY29" s="314" t="s">
        <v>233</v>
      </c>
      <c r="AZ29" s="421" t="s">
        <v>340</v>
      </c>
      <c r="BA29" s="405"/>
      <c r="BB29" s="305" t="str">
        <f>IF((ISBLANK(F14)),"N/A",IF(ROUND(BB25,0)&lt;ROUND(BB28,0),"5&lt;14",IF(OR(ISBLANK(F15),ISBLANK(F16),ISBLANK(F17),ISBLANK(F19),ISBLANK(F21)),"N/A",IF(ROUND(BB25,0)&gt;=ROUND(BB28,0),"ok","&lt;&gt;"))))</f>
        <v>ok</v>
      </c>
      <c r="BC29" s="305"/>
      <c r="BD29" s="305" t="str">
        <f>IF((ISBLANK(H14)),"N/A",IF(ROUND(BD25,0)&lt;ROUND(AX27,0),"5&lt;14",IF(OR(ISBLANK(H15),ISBLANK(H16),ISBLANK(H17),ISBLANK(H19),ISBLANK(H21)),"N/A",IF(ROUND(BD25,0)&gt;=ROUND(BD28,0),"ok","&lt;&gt;"))))</f>
        <v>ok</v>
      </c>
      <c r="BE29" s="305"/>
      <c r="BF29" s="305" t="e">
        <f>IF((ISBLANK(J14)),"N/A",IF(ROUND(BF25,0)&lt;ROUND(AZ28,0),"5&lt;14",IF(OR(ISBLANK(J15),ISBLANK(J16),ISBLANK(J17),ISBLANK(J19),ISBLANK(J21)),"N/A",IF(ROUND(BF25,0)&gt;=ROUND(BF28,0),"ok","&lt;&gt;"))))</f>
        <v>#VALUE!</v>
      </c>
      <c r="BG29" s="305"/>
      <c r="BH29" s="305" t="str">
        <f>IF((ISBLANK(L14)),"N/A",IF(ROUND(BH25,0)&lt;ROUND(BB28,0),"5&lt;14",IF(OR(ISBLANK(L15),ISBLANK(L16),ISBLANK(L17),ISBLANK(L19),ISBLANK(L21)),"N/A",IF(ROUND(BH25,0)&gt;=ROUND(BH28,0),"ok","&lt;&gt;"))))</f>
        <v>ok</v>
      </c>
      <c r="BI29" s="305"/>
      <c r="BJ29" s="305" t="str">
        <f>IF((ISBLANK(N14)),"N/A",IF(ROUND(BJ25,0)&lt;ROUND(BD28,0),"5&lt;14",IF(OR(ISBLANK(N15),ISBLANK(N16),ISBLANK(N17),ISBLANK(N19),ISBLANK(N21)),"N/A",IF(ROUND(BJ25,0)&gt;=ROUND(BJ28,0),"ok","&lt;&gt;"))))</f>
        <v>ok</v>
      </c>
      <c r="BK29" s="305"/>
      <c r="BL29" s="305" t="str">
        <f>IF((ISBLANK(P14)),"N/A",IF(ROUND(BL25,0)&lt;ROUND(BF28,0),"5&lt;14",IF(OR(ISBLANK(P15),ISBLANK(P16),ISBLANK(P17),ISBLANK(P19),ISBLANK(P21)),"N/A",IF(ROUND(BL25,0)&gt;=ROUND(BL28,0),"ok","&lt;&gt;"))))</f>
        <v>ok</v>
      </c>
      <c r="BM29" s="305"/>
      <c r="BN29" s="305" t="str">
        <f>IF((ISBLANK(R14)),"N/A",IF(ROUND(BN25,0)&lt;ROUND(BH28,0),"5&lt;14",IF(OR(ISBLANK(R15),ISBLANK(R16),ISBLANK(R17),ISBLANK(R19),ISBLANK(R21)),"N/A",IF(ROUND(BN25,0)&gt;=ROUND(BN28,0),"ok","&lt;&gt;"))))</f>
        <v>ok</v>
      </c>
      <c r="BO29" s="305"/>
      <c r="BP29" s="305" t="str">
        <f>IF((ISBLANK(T14)),"N/A",IF(ROUND(BP25,0)&lt;ROUND(BJ28,0),"5&lt;14",IF(OR(ISBLANK(T15),ISBLANK(T16),ISBLANK(T17),ISBLANK(T19),ISBLANK(T21)),"N/A",IF(ROUND(BP25,0)&gt;=ROUND(BP28,0),"ok","&lt;&gt;"))))</f>
        <v>ok</v>
      </c>
      <c r="BQ29" s="305"/>
      <c r="BR29" s="305" t="str">
        <f>IF((ISBLANK(V14)),"N/A",IF(ROUND(BR25,0)&lt;ROUND(BL28,0),"5&lt;14",IF(OR(ISBLANK(V15),ISBLANK(V16),ISBLANK(V17),ISBLANK(V19),ISBLANK(V21)),"N/A",IF(ROUND(BR25,0)&gt;=ROUND(BR28,0),"ok","&lt;&gt;"))))</f>
        <v>ok</v>
      </c>
      <c r="BS29" s="305"/>
      <c r="BT29" s="305" t="str">
        <f>IF((ISBLANK(X14)),"N/A",IF(ROUND(BT25,0)&lt;ROUND(BN28,0),"5&lt;14",IF(OR(ISBLANK(X15),ISBLANK(X16),ISBLANK(X17),ISBLANK(X19),ISBLANK(X21)),"N/A",IF(ROUND(BT25,0)&gt;=ROUND(BT28,0),"ok","&lt;&gt;"))))</f>
        <v>ok</v>
      </c>
      <c r="BU29" s="305"/>
      <c r="BV29" s="305" t="str">
        <f>IF((ISBLANK(Z14)),"N/A",IF(ROUND(BV25,0)&lt;ROUND(BP28,0),"5&lt;14",IF(OR(ISBLANK(Z15),ISBLANK(Z16),ISBLANK(Z17),ISBLANK(Z19),ISBLANK(Z21)),"N/A",IF(ROUND(BV25,0)&gt;=ROUND(BV28,0),"ok","&lt;&gt;"))))</f>
        <v>ok</v>
      </c>
      <c r="BW29" s="305"/>
      <c r="BX29" s="305" t="str">
        <f>IF((ISBLANK(AB14)),"N/A",IF(ROUND(BX25,0)&lt;ROUND(BR28,0),"5&lt;14",IF(OR(ISBLANK(AB15),ISBLANK(AB16),ISBLANK(AB17),ISBLANK(AB19),ISBLANK(AB21)),"N/A",IF(ROUND(BX25,0)&gt;=ROUND(BX28,0),"ok","&lt;&gt;"))))</f>
        <v>ok</v>
      </c>
      <c r="BY29" s="305"/>
      <c r="BZ29" s="305" t="str">
        <f>IF((ISBLANK(AD14)),"N/A",IF(ROUND(BZ25,0)&lt;ROUND(BT28,0),"5&lt;14",IF(OR(ISBLANK(AD15),ISBLANK(AD16),ISBLANK(AD17),ISBLANK(AD19),ISBLANK(AD21)),"N/A",IF(ROUND(BZ25,0)&gt;=ROUND(BZ28,0),"ok","&lt;&gt;"))))</f>
        <v>ok</v>
      </c>
      <c r="CA29" s="305"/>
      <c r="CB29" s="305" t="str">
        <f>IF((ISBLANK(AF14)),"N/A",IF(ROUND(CB25,0)&lt;ROUND(BV28,0),"5&lt;14",IF(OR(ISBLANK(AF15),ISBLANK(AF16),ISBLANK(AF17),ISBLANK(AF19),ISBLANK(AF21)),"N/A",IF(ROUND(CB25,0)&gt;=ROUND(CB28,0),"ok","&lt;&gt;"))))</f>
        <v>ok</v>
      </c>
      <c r="CC29" s="305"/>
      <c r="CD29" s="305" t="str">
        <f>IF((ISBLANK(AH14)),"N/A",IF(ROUND(CD25,0)&lt;ROUND(BX28,0),"5&lt;14",IF(OR(ISBLANK(AH15),ISBLANK(AH16),ISBLANK(AH17),ISBLANK(AH19),ISBLANK(AH21)),"N/A",IF(ROUND(CD25,0)&gt;=ROUND(CD28,0),"ok","&lt;&gt;"))))</f>
        <v>ok</v>
      </c>
      <c r="CE29" s="305"/>
      <c r="CF29" s="305" t="str">
        <f>IF((ISBLANK(AJ14)),"N/A",IF(ROUND(CF25,0)&lt;ROUND(BZ28,0),"5&lt;14",IF(OR(ISBLANK(AJ15),ISBLANK(AJ16),ISBLANK(AJ17),ISBLANK(AJ19),ISBLANK(AJ21)),"N/A",IF(ROUND(CF25,0)&gt;=ROUND(CF28,0),"ok","&lt;&gt;"))))</f>
        <v>ok</v>
      </c>
      <c r="CG29" s="305"/>
      <c r="CH29" s="305" t="str">
        <f>IF((ISBLANK(AL14)),"N/A",IF(ROUND(CH25,0)&lt;ROUND(CB28,0),"5&lt;14",IF(OR(ISBLANK(AL15),ISBLANK(AL16),ISBLANK(AL17),ISBLANK(AL19),ISBLANK(AL21)),"N/A",IF(ROUND(CH25,0)&gt;=ROUND(CH28,0),"ok","&lt;&gt;"))))</f>
        <v>ok</v>
      </c>
      <c r="CI29" s="305"/>
      <c r="CJ29" s="305" t="str">
        <f>IF((ISBLANK(AN14)),"N/A",IF(ROUND(CJ25,0)&lt;ROUND(CD28,0),"5&lt;14",IF(OR(ISBLANK(AN15),ISBLANK(AN16),ISBLANK(AN17),ISBLANK(AN19),ISBLANK(AN21)),"N/A",IF(ROUND(CJ25,0)&gt;=ROUND(CJ28,0),"ok","&lt;&gt;"))))</f>
        <v>ok</v>
      </c>
      <c r="CK29" s="305"/>
      <c r="CL29" s="305" t="str">
        <f>IF((ISBLANK(AP14)),"N/A",IF(ROUND(CL25,0)&lt;ROUND(CF28,0),"5&lt;14",IF(OR(ISBLANK(AP15),ISBLANK(AP16),ISBLANK(AP17),ISBLANK(AP19),ISBLANK(AP21)),"N/A",IF(ROUND(CL25,0)&gt;=ROUND(CL28,0),"ok","&lt;&gt;"))))</f>
        <v>ok</v>
      </c>
      <c r="CM29" s="305"/>
      <c r="CN29" s="305" t="str">
        <f>IF((ISBLANK(AR14)),"N/A",IF(ROUND(CN25,0)&lt;ROUND(CH28,0),"5&lt;14",IF(OR(ISBLANK(AR15),ISBLANK(AR16),ISBLANK(AR17),ISBLANK(AR19),ISBLANK(AR21)),"N/A",IF(ROUND(CN25,0)&gt;=ROUND(CN28,0),"ok","&lt;&gt;"))))</f>
        <v>ok</v>
      </c>
      <c r="CO29" s="305"/>
      <c r="CP29" s="305" t="str">
        <f>IF((ISBLANK(AT14)),"N/A",IF(ROUND(CP25,0)&lt;ROUND(CJ28,0),"5&lt;14",IF(OR(ISBLANK(AT15),ISBLANK(AT16),ISBLANK(AT17),ISBLANK(AT19),ISBLANK(AT21)),"N/A",IF(ROUND(CP25,0)&gt;=ROUND(CP28,0),"ok","&lt;&gt;"))))</f>
        <v>ok</v>
      </c>
      <c r="CQ29" s="305"/>
      <c r="CR29" s="305" t="str">
        <f>IF((ISBLANK(AV14)),"N/A",IF(ROUND(CR25,0)&lt;ROUND(CL28,0),"5&lt;14",IF(OR(ISBLANK(AV15),ISBLANK(AV16),ISBLANK(AV17),ISBLANK(AV19),ISBLANK(AV21)),"N/A",IF(ROUND(CR25,0)&gt;=ROUND(CR28,0),"ok","&lt;&gt;"))))</f>
        <v>ok</v>
      </c>
      <c r="CS29" s="305"/>
      <c r="CT29" s="2"/>
    </row>
    <row r="30" spans="1:98" ht="19.350000000000001" customHeight="1" x14ac:dyDescent="0.25">
      <c r="C30" s="517" t="s">
        <v>239</v>
      </c>
      <c r="D30" s="733" t="s">
        <v>240</v>
      </c>
      <c r="E30" s="734"/>
      <c r="F30" s="734"/>
      <c r="G30" s="734"/>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521"/>
      <c r="AY30" s="422"/>
      <c r="AZ30" s="426"/>
      <c r="BA30" s="405"/>
      <c r="BB30" s="419"/>
      <c r="BC30" s="405"/>
      <c r="BD30" s="419"/>
      <c r="BE30" s="419"/>
      <c r="BF30" s="419"/>
      <c r="BG30" s="419"/>
      <c r="BH30" s="419"/>
      <c r="BI30" s="419"/>
      <c r="BJ30" s="419"/>
      <c r="BK30" s="419"/>
      <c r="BL30" s="419"/>
      <c r="BM30" s="419"/>
      <c r="BN30" s="419"/>
      <c r="BO30" s="419"/>
      <c r="BP30" s="419"/>
      <c r="BQ30" s="419"/>
      <c r="BR30" s="419"/>
      <c r="BS30" s="419"/>
      <c r="BT30" s="419"/>
      <c r="BU30" s="419"/>
      <c r="BV30" s="419"/>
      <c r="BW30" s="419"/>
      <c r="BX30" s="419"/>
      <c r="BY30" s="419"/>
      <c r="BZ30" s="419"/>
      <c r="CA30" s="419"/>
      <c r="CB30" s="419"/>
      <c r="CC30" s="419"/>
      <c r="CD30" s="419"/>
      <c r="CE30" s="419"/>
      <c r="CF30" s="419"/>
      <c r="CG30" s="419"/>
      <c r="CH30" s="419"/>
      <c r="CI30" s="419"/>
      <c r="CJ30" s="419"/>
      <c r="CK30" s="419"/>
      <c r="CL30" s="419"/>
      <c r="CM30" s="419"/>
      <c r="CN30" s="419"/>
      <c r="CO30" s="419"/>
      <c r="CP30" s="419"/>
      <c r="CQ30" s="419"/>
      <c r="CR30" s="419"/>
      <c r="CS30" s="419"/>
      <c r="CT30" s="2"/>
    </row>
    <row r="31" spans="1:98" ht="24.75" customHeight="1" x14ac:dyDescent="0.25">
      <c r="C31" s="518" t="s">
        <v>251</v>
      </c>
      <c r="D31" s="723" t="s">
        <v>341</v>
      </c>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4"/>
      <c r="AF31" s="724"/>
      <c r="AG31" s="724"/>
      <c r="AH31" s="724"/>
      <c r="AI31" s="724"/>
      <c r="AJ31" s="724"/>
      <c r="AK31" s="724"/>
      <c r="AL31" s="724"/>
      <c r="AM31" s="724"/>
      <c r="AN31" s="724"/>
      <c r="AO31" s="724"/>
      <c r="AP31" s="724"/>
      <c r="AQ31" s="724"/>
      <c r="AR31" s="724"/>
      <c r="AS31" s="724"/>
      <c r="AT31" s="724"/>
      <c r="AU31" s="724"/>
      <c r="AV31" s="724"/>
      <c r="AW31" s="724"/>
      <c r="AX31" s="521"/>
      <c r="AY31" s="420">
        <v>16</v>
      </c>
      <c r="AZ31" s="421" t="s">
        <v>342</v>
      </c>
      <c r="BA31" s="405" t="s">
        <v>299</v>
      </c>
      <c r="BB31" s="195">
        <f>IF(OR(ISBLANK(F14),ISBLANK(F9),ISBLANK(F11)),"N/A",F14*1000/(F$9*F$11/100))</f>
        <v>506.30216354968832</v>
      </c>
      <c r="BC31" s="195"/>
      <c r="BD31" s="195">
        <f>IF(OR(ISBLANK(H14),ISBLANK(H9),ISBLANK(H11)),"N/A",H14*1000/(H$9*H$11/100))</f>
        <v>493.10268178545709</v>
      </c>
      <c r="BE31" s="195"/>
      <c r="BF31" s="195">
        <f>IF(OR(ISBLANK(J14),ISBLANK(J9),ISBLANK(J11)),"N/A",J14*1000/(J$9*J$11/100))</f>
        <v>492.88578862372145</v>
      </c>
      <c r="BG31" s="195"/>
      <c r="BH31" s="195">
        <f>IF(OR(ISBLANK(L14),ISBLANK(L9),ISBLANK(L11)),"N/A",L14*1000/(L$9*L$11/100))</f>
        <v>514.60422947331097</v>
      </c>
      <c r="BI31" s="195"/>
      <c r="BJ31" s="195">
        <f>IF(OR(ISBLANK(N14),ISBLANK(N9),ISBLANK(N11)),"N/A",N14*1000/(N$9*N$11/100))</f>
        <v>505.09266342141876</v>
      </c>
      <c r="BK31" s="195"/>
      <c r="BL31" s="195">
        <f>IF(OR(ISBLANK(P14),ISBLANK(P9),ISBLANK(P11)),"N/A",P14*1000/(P$9*P$11/100))</f>
        <v>530.27086559972474</v>
      </c>
      <c r="BM31" s="195"/>
      <c r="BN31" s="195">
        <f>IF(OR(ISBLANK(R14),ISBLANK(R9),ISBLANK(R11)),"N/A",R14*1000/(R$9*R$11/100))</f>
        <v>481.89698973377415</v>
      </c>
      <c r="BO31" s="195"/>
      <c r="BP31" s="195">
        <f>IF(OR(ISBLANK(T14),ISBLANK(T9),ISBLANK(T11)),"N/A",T14*1000/(T$9*T$11/100))</f>
        <v>484.41978562642771</v>
      </c>
      <c r="BQ31" s="195"/>
      <c r="BR31" s="195">
        <f>IF(OR(ISBLANK(V14),ISBLANK(V9),ISBLANK(V11)),"N/A",V14*1000/(V$9*V$11/100))</f>
        <v>484.65578325807581</v>
      </c>
      <c r="BS31" s="195"/>
      <c r="BT31" s="195">
        <f>IF(OR(ISBLANK(X14),ISBLANK(X9),ISBLANK(X11)),"N/A",X14*1000/(X$9*X$11/100))</f>
        <v>496.06651693158261</v>
      </c>
      <c r="BU31" s="195"/>
      <c r="BV31" s="195">
        <f>IF(OR(ISBLANK(Z14),ISBLANK(Z9),ISBLANK(Z11)),"N/A",Z14*1000/(Z$9*Z$11/100))</f>
        <v>489.58314548292003</v>
      </c>
      <c r="BW31" s="195"/>
      <c r="BX31" s="195">
        <f>IF(OR(ISBLANK(AB14),ISBLANK(AB9),ISBLANK(AB11)),"N/A",AB14*1000/(AB$9*AB$11/100))</f>
        <v>481.38424739449857</v>
      </c>
      <c r="BY31" s="195"/>
      <c r="BZ31" s="195">
        <f>IF(OR(ISBLANK(AD14),ISBLANK(AD9),ISBLANK(AD11)),"N/A",AD14*1000/(AD$9*AD$11/100))</f>
        <v>475.59902241698978</v>
      </c>
      <c r="CA31" s="195"/>
      <c r="CB31" s="195">
        <f>IF(OR(ISBLANK(AF14),ISBLANK(AF9),ISBLANK(AF11)),"N/A",AF14*1000/(AF$9*AF$11/100))</f>
        <v>458.05822784810124</v>
      </c>
      <c r="CC31" s="195"/>
      <c r="CD31" s="195">
        <f>IF(OR(ISBLANK(AH14),ISBLANK(AH9),ISBLANK(AH11)),"N/A",AH14*1000/(AH$9*AH$11/100))</f>
        <v>516.71306389401309</v>
      </c>
      <c r="CE31" s="195"/>
      <c r="CF31" s="195">
        <f>IF(OR(ISBLANK(AJ14),ISBLANK(AJ9),ISBLANK(AJ11)),"N/A",AJ14*1000/(AJ$9*AJ$11/100))</f>
        <v>461.20687354020691</v>
      </c>
      <c r="CG31" s="195"/>
      <c r="CH31" s="195">
        <f>IF(OR(ISBLANK(AL14),ISBLANK(AL9),ISBLANK(AL11)),"N/A",AL14*1000/(AL$9*AL$11/100))</f>
        <v>499.91939252336437</v>
      </c>
      <c r="CI31" s="195"/>
      <c r="CJ31" s="195">
        <f>IF(OR(ISBLANK(AN14),ISBLANK(AN9),ISBLANK(AN11)),"N/A",AN14*1000/(AN$9*AN$11/100))</f>
        <v>559.7550919026329</v>
      </c>
      <c r="CK31" s="195"/>
      <c r="CL31" s="195">
        <f>IF(OR(ISBLANK(AP14),ISBLANK(AP9),ISBLANK(AP11)),"N/A",AP14*1000/(AP$9*AP$11/100))</f>
        <v>453.39866977053543</v>
      </c>
      <c r="CM31" s="195"/>
      <c r="CN31" s="195">
        <f>IF(OR(ISBLANK(AR14),ISBLANK(AR9),ISBLANK(AR11)),"N/A",AR14*1000/(AR$9*AR$11/100))</f>
        <v>436.61344816164291</v>
      </c>
      <c r="CO31" s="195"/>
      <c r="CP31" s="195">
        <f>IF(OR(ISBLANK(AT14),ISBLANK(AT9),ISBLANK(AT11)),"N/A",AT14*1000/(AT$9*AT$11/100))</f>
        <v>461.73513334437627</v>
      </c>
      <c r="CQ31" s="195"/>
      <c r="CR31" s="195">
        <f>IF(OR(ISBLANK(AV14),ISBLANK(AV9),ISBLANK(AV11)),"N/A",AV14*1000/(AV$9*AV$11/100))</f>
        <v>459.60494441679106</v>
      </c>
      <c r="CS31" s="195"/>
      <c r="CT31" s="2"/>
    </row>
    <row r="32" spans="1:98" ht="16.5" customHeight="1" x14ac:dyDescent="0.25">
      <c r="C32" s="519" t="s">
        <v>256</v>
      </c>
      <c r="D32" s="731" t="s">
        <v>343</v>
      </c>
      <c r="E32" s="732"/>
      <c r="F32" s="732"/>
      <c r="G32" s="732"/>
      <c r="H32" s="732"/>
      <c r="I32" s="732"/>
      <c r="J32" s="732"/>
      <c r="K32" s="732"/>
      <c r="L32" s="732"/>
      <c r="M32" s="732"/>
      <c r="N32" s="732"/>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521"/>
      <c r="AY32" s="423" t="s">
        <v>233</v>
      </c>
      <c r="AZ32" s="425" t="s">
        <v>344</v>
      </c>
      <c r="BA32" s="193"/>
      <c r="BB32" s="427" t="str">
        <f>IF(BB31="N/A","N/A",IF(BB31&lt;100,"&lt;&gt;",IF(BB31&gt;1000,"&lt;&gt;","ok")))</f>
        <v>ok</v>
      </c>
      <c r="BC32" s="427"/>
      <c r="BD32" s="427" t="str">
        <f>IF(BD31="N/A","N/A",IF(BD31&lt;100,"&lt;&gt;",IF(BD31&gt;1000,"&lt;&gt;","ok")))</f>
        <v>ok</v>
      </c>
      <c r="BE32" s="427"/>
      <c r="BF32" s="427" t="str">
        <f>IF(BF31="N/A","N/A",IF(BF31&lt;100,"&lt;&gt;",IF(BF31&gt;1000,"&lt;&gt;","ok")))</f>
        <v>ok</v>
      </c>
      <c r="BG32" s="427"/>
      <c r="BH32" s="427" t="str">
        <f>IF(BH31="N/A","N/A",IF(BH31&lt;100,"&lt;&gt;",IF(BH31&gt;1000,"&lt;&gt;","ok")))</f>
        <v>ok</v>
      </c>
      <c r="BI32" s="427"/>
      <c r="BJ32" s="427" t="str">
        <f>IF(BJ31="N/A","N/A",IF(BJ31&lt;100,"&lt;&gt;",IF(BJ31&gt;1000,"&lt;&gt;","ok")))</f>
        <v>ok</v>
      </c>
      <c r="BK32" s="427"/>
      <c r="BL32" s="427" t="str">
        <f>IF(BL31="N/A","N/A",IF(BL31&lt;100,"&lt;&gt;",IF(BL31&gt;1000,"&lt;&gt;","ok")))</f>
        <v>ok</v>
      </c>
      <c r="BM32" s="427"/>
      <c r="BN32" s="427" t="str">
        <f>IF(BN31="N/A","N/A",IF(BN31&lt;100,"&lt;&gt;",IF(BN31&gt;1000,"&lt;&gt;","ok")))</f>
        <v>ok</v>
      </c>
      <c r="BO32" s="427"/>
      <c r="BP32" s="427" t="str">
        <f>IF(BP31="N/A","N/A",IF(BP31&lt;100,"&lt;&gt;",IF(BP31&gt;1000,"&lt;&gt;","ok")))</f>
        <v>ok</v>
      </c>
      <c r="BQ32" s="427"/>
      <c r="BR32" s="427" t="str">
        <f>IF(BR31="N/A","N/A",IF(BR31&lt;100,"&lt;&gt;",IF(BR31&gt;1000,"&lt;&gt;","ok")))</f>
        <v>ok</v>
      </c>
      <c r="BS32" s="427"/>
      <c r="BT32" s="427" t="str">
        <f>IF(BT31="N/A","N/A",IF(BT31&lt;100,"&lt;&gt;",IF(BT31&gt;1000,"&lt;&gt;","ok")))</f>
        <v>ok</v>
      </c>
      <c r="BU32" s="427"/>
      <c r="BV32" s="427" t="str">
        <f>IF(BV31="N/A","N/A",IF(BV31&lt;100,"&lt;&gt;",IF(BV31&gt;1000,"&lt;&gt;","ok")))</f>
        <v>ok</v>
      </c>
      <c r="BW32" s="427"/>
      <c r="BX32" s="427" t="str">
        <f>IF(BX31="N/A","N/A",IF(BX31&lt;100,"&lt;&gt;",IF(BX31&gt;1000,"&lt;&gt;","ok")))</f>
        <v>ok</v>
      </c>
      <c r="BY32" s="427"/>
      <c r="BZ32" s="427" t="str">
        <f>IF(BZ31="N/A","N/A",IF(BZ31&lt;100,"&lt;&gt;",IF(BZ31&gt;1000,"&lt;&gt;","ok")))</f>
        <v>ok</v>
      </c>
      <c r="CA32" s="427"/>
      <c r="CB32" s="427" t="str">
        <f>IF(CB31="N/A","N/A",IF(CB31&lt;100,"&lt;&gt;",IF(CB31&gt;1000,"&lt;&gt;","ok")))</f>
        <v>ok</v>
      </c>
      <c r="CC32" s="427"/>
      <c r="CD32" s="427" t="str">
        <f>IF(CD31="N/A","N/A",IF(CD31&lt;100,"&lt;&gt;",IF(CD31&gt;1000,"&lt;&gt;","ok")))</f>
        <v>ok</v>
      </c>
      <c r="CE32" s="427"/>
      <c r="CF32" s="427" t="str">
        <f>IF(CF31="N/A","N/A",IF(CF31&lt;100,"&lt;&gt;",IF(CF31&gt;1000,"&lt;&gt;","ok")))</f>
        <v>ok</v>
      </c>
      <c r="CG32" s="427"/>
      <c r="CH32" s="427" t="str">
        <f>IF(CH31="N/A","N/A",IF(CH31&lt;100,"&lt;&gt;",IF(CH31&gt;1000,"&lt;&gt;","ok")))</f>
        <v>ok</v>
      </c>
      <c r="CI32" s="427"/>
      <c r="CJ32" s="427" t="str">
        <f>IF(CJ31="N/A","N/A",IF(CJ31&lt;100,"&lt;&gt;",IF(CJ31&gt;1000,"&lt;&gt;","ok")))</f>
        <v>ok</v>
      </c>
      <c r="CK32" s="427"/>
      <c r="CL32" s="427" t="str">
        <f>IF(CL31="N/A","N/A",IF(CL31&lt;100,"&lt;&gt;",IF(CL31&gt;1000,"&lt;&gt;","ok")))</f>
        <v>ok</v>
      </c>
      <c r="CM32" s="427"/>
      <c r="CN32" s="427" t="str">
        <f>IF(CN31="N/A","N/A",IF(CN31&lt;100,"&lt;&gt;",IF(CN31&gt;1000,"&lt;&gt;","ok")))</f>
        <v>ok</v>
      </c>
      <c r="CO32" s="427"/>
      <c r="CP32" s="427" t="str">
        <f>IF(CP31="N/A","N/A",IF(CP31&lt;100,"&lt;&gt;",IF(CP31&gt;1000,"&lt;&gt;","ok")))</f>
        <v>ok</v>
      </c>
      <c r="CQ32" s="427"/>
      <c r="CR32" s="427" t="str">
        <f>IF(CR31="N/A","N/A",IF(CR31&lt;100,"&lt;&gt;",IF(CR31&gt;1000,"&lt;&gt;","ok")))</f>
        <v>ok</v>
      </c>
      <c r="CS32" s="427"/>
      <c r="CT32" s="2"/>
    </row>
    <row r="33" spans="3:98" ht="16.5" customHeight="1" x14ac:dyDescent="0.25">
      <c r="C33" s="519" t="s">
        <v>345</v>
      </c>
      <c r="D33" s="723" t="s">
        <v>327</v>
      </c>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c r="AC33" s="724"/>
      <c r="AD33" s="724"/>
      <c r="AE33" s="724"/>
      <c r="AF33" s="724"/>
      <c r="AG33" s="724"/>
      <c r="AH33" s="724"/>
      <c r="AI33" s="724"/>
      <c r="AJ33" s="724"/>
      <c r="AK33" s="724"/>
      <c r="AL33" s="724"/>
      <c r="AM33" s="724"/>
      <c r="AN33" s="724"/>
      <c r="AO33" s="724"/>
      <c r="AP33" s="724"/>
      <c r="AQ33" s="724"/>
      <c r="AR33" s="724"/>
      <c r="AS33" s="724"/>
      <c r="AT33" s="724"/>
      <c r="AU33" s="724"/>
      <c r="AV33" s="724"/>
      <c r="AW33" s="724"/>
      <c r="AX33" s="521"/>
      <c r="AY33" s="176" t="s">
        <v>241</v>
      </c>
      <c r="AZ33" s="339" t="s">
        <v>242</v>
      </c>
      <c r="BA33" s="418"/>
      <c r="BB33" s="418"/>
      <c r="BC33" s="418"/>
      <c r="BD33" s="418"/>
      <c r="BE33" s="418"/>
      <c r="BF33" s="418"/>
      <c r="BG33" s="418"/>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168"/>
      <c r="CE33" s="168"/>
      <c r="CF33" s="168"/>
      <c r="CG33" s="168"/>
      <c r="CH33" s="418"/>
      <c r="CI33" s="418"/>
      <c r="CJ33" s="168"/>
      <c r="CK33" s="168"/>
      <c r="CL33" s="168"/>
      <c r="CM33" s="168"/>
      <c r="CN33" s="418"/>
      <c r="CO33" s="418"/>
      <c r="CP33" s="168"/>
      <c r="CQ33" s="168"/>
      <c r="CR33" s="418"/>
      <c r="CS33" s="418"/>
      <c r="CT33" s="2"/>
    </row>
    <row r="34" spans="3:98" ht="16.5" customHeight="1" x14ac:dyDescent="0.25">
      <c r="C34" s="519"/>
      <c r="D34" s="731"/>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521"/>
      <c r="AY34" s="176" t="s">
        <v>243</v>
      </c>
      <c r="AZ34" s="339" t="s">
        <v>244</v>
      </c>
      <c r="BA34" s="292"/>
      <c r="BB34" s="292"/>
      <c r="BC34" s="292"/>
      <c r="BD34" s="292"/>
      <c r="BE34" s="292"/>
      <c r="BF34" s="292"/>
      <c r="BG34" s="292"/>
      <c r="BH34" s="292"/>
      <c r="BI34" s="292"/>
      <c r="BJ34" s="292"/>
      <c r="BK34" s="292"/>
      <c r="BL34" s="292"/>
      <c r="BM34" s="292"/>
      <c r="BN34" s="292"/>
      <c r="BO34" s="292"/>
      <c r="BP34" s="292"/>
      <c r="BQ34" s="292"/>
      <c r="BR34" s="292"/>
      <c r="BS34" s="292"/>
      <c r="BT34" s="292"/>
      <c r="BU34" s="292"/>
      <c r="BV34" s="292"/>
      <c r="BW34" s="292"/>
      <c r="BX34" s="292"/>
      <c r="BY34" s="292"/>
      <c r="BZ34" s="292"/>
      <c r="CA34" s="292"/>
      <c r="CB34" s="292"/>
      <c r="CC34" s="292"/>
      <c r="CD34" s="168"/>
      <c r="CE34" s="168"/>
      <c r="CF34" s="168"/>
      <c r="CG34" s="168"/>
      <c r="CH34" s="292"/>
      <c r="CI34" s="292"/>
      <c r="CJ34" s="168"/>
      <c r="CK34" s="168"/>
      <c r="CL34" s="168"/>
      <c r="CM34" s="168"/>
      <c r="CN34" s="292"/>
      <c r="CO34" s="292"/>
      <c r="CP34" s="168"/>
      <c r="CQ34" s="168"/>
      <c r="CR34" s="292"/>
      <c r="CS34" s="292"/>
      <c r="CT34" s="2"/>
    </row>
    <row r="35" spans="3:98" ht="16.5" customHeight="1" x14ac:dyDescent="0.25">
      <c r="C35" s="519"/>
      <c r="D35" s="723"/>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c r="AT35" s="724"/>
      <c r="AU35" s="724"/>
      <c r="AV35" s="724"/>
      <c r="AW35" s="724"/>
      <c r="AX35" s="521"/>
      <c r="AY35" s="268" t="s">
        <v>245</v>
      </c>
      <c r="AZ35" s="339" t="s">
        <v>246</v>
      </c>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168"/>
      <c r="CE35" s="168"/>
      <c r="CF35" s="168"/>
      <c r="CG35" s="168"/>
      <c r="CH35" s="292"/>
      <c r="CI35" s="292"/>
      <c r="CJ35" s="168"/>
      <c r="CK35" s="168"/>
      <c r="CL35" s="168"/>
      <c r="CM35" s="168"/>
      <c r="CN35" s="292"/>
      <c r="CO35" s="292"/>
      <c r="CP35" s="168"/>
      <c r="CQ35" s="168"/>
      <c r="CR35" s="292"/>
      <c r="CS35" s="292"/>
      <c r="CT35" s="2"/>
    </row>
    <row r="36" spans="3:98" ht="16.5" customHeight="1" x14ac:dyDescent="0.25">
      <c r="C36" s="519"/>
      <c r="D36" s="723"/>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521"/>
      <c r="AY36" s="268"/>
      <c r="AZ36" s="339"/>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168"/>
      <c r="CE36" s="168"/>
      <c r="CF36" s="168"/>
      <c r="CG36" s="168"/>
      <c r="CH36" s="292"/>
      <c r="CI36" s="292"/>
      <c r="CJ36" s="168"/>
      <c r="CK36" s="168"/>
      <c r="CL36" s="168"/>
      <c r="CM36" s="168"/>
      <c r="CN36" s="292"/>
      <c r="CO36" s="292"/>
      <c r="CP36" s="168"/>
      <c r="CQ36" s="168"/>
      <c r="CR36" s="292"/>
      <c r="CS36" s="292"/>
      <c r="CT36" s="2"/>
    </row>
    <row r="37" spans="3:98" ht="16.5" customHeight="1" x14ac:dyDescent="0.25">
      <c r="C37" s="519"/>
      <c r="D37" s="723"/>
      <c r="E37" s="724"/>
      <c r="F37" s="724"/>
      <c r="G37" s="724"/>
      <c r="H37" s="724"/>
      <c r="I37" s="724"/>
      <c r="J37" s="724"/>
      <c r="K37" s="724"/>
      <c r="L37" s="724"/>
      <c r="M37" s="724"/>
      <c r="N37" s="724"/>
      <c r="O37" s="724"/>
      <c r="P37" s="724"/>
      <c r="Q37" s="724"/>
      <c r="R37" s="724"/>
      <c r="S37" s="724"/>
      <c r="T37" s="724"/>
      <c r="U37" s="724"/>
      <c r="V37" s="724"/>
      <c r="W37" s="724"/>
      <c r="X37" s="724"/>
      <c r="Y37" s="724"/>
      <c r="Z37" s="724"/>
      <c r="AA37" s="724"/>
      <c r="AB37" s="724"/>
      <c r="AC37" s="724"/>
      <c r="AD37" s="724"/>
      <c r="AE37" s="724"/>
      <c r="AF37" s="724"/>
      <c r="AG37" s="724"/>
      <c r="AH37" s="724"/>
      <c r="AI37" s="724"/>
      <c r="AJ37" s="724"/>
      <c r="AK37" s="724"/>
      <c r="AL37" s="724"/>
      <c r="AM37" s="724"/>
      <c r="AN37" s="724"/>
      <c r="AO37" s="724"/>
      <c r="AP37" s="724"/>
      <c r="AQ37" s="724"/>
      <c r="AR37" s="724"/>
      <c r="AS37" s="724"/>
      <c r="AT37" s="724"/>
      <c r="AU37" s="724"/>
      <c r="AV37" s="724"/>
      <c r="AW37" s="724"/>
      <c r="AX37" s="521"/>
      <c r="AY37" s="711"/>
      <c r="AZ37" s="711"/>
      <c r="BA37" s="711"/>
      <c r="BB37" s="711"/>
      <c r="BC37" s="711"/>
      <c r="BD37" s="711"/>
      <c r="BE37" s="711"/>
      <c r="BF37" s="711"/>
      <c r="BG37" s="711"/>
      <c r="BH37" s="711"/>
      <c r="BI37" s="711"/>
      <c r="BJ37" s="711"/>
      <c r="BK37" s="711"/>
      <c r="BL37" s="711"/>
      <c r="BM37" s="711"/>
      <c r="BN37" s="711"/>
      <c r="BO37" s="711"/>
      <c r="BP37" s="711"/>
      <c r="BQ37" s="711"/>
      <c r="BR37" s="711"/>
      <c r="BS37" s="711"/>
      <c r="BT37" s="711"/>
      <c r="BU37" s="711"/>
      <c r="BV37" s="711"/>
      <c r="BW37" s="711"/>
      <c r="BX37" s="711"/>
      <c r="BY37" s="711"/>
      <c r="BZ37" s="711"/>
      <c r="CA37" s="711"/>
      <c r="CB37" s="711"/>
      <c r="CC37" s="711"/>
      <c r="CD37" s="168"/>
      <c r="CE37" s="168"/>
      <c r="CF37" s="168"/>
      <c r="CG37" s="168"/>
      <c r="CH37" s="168"/>
      <c r="CI37" s="168"/>
      <c r="CJ37" s="168"/>
      <c r="CK37" s="168"/>
      <c r="CL37" s="168"/>
      <c r="CM37" s="168"/>
      <c r="CN37" s="168"/>
      <c r="CO37" s="168"/>
      <c r="CP37" s="168"/>
      <c r="CQ37" s="168"/>
      <c r="CR37" s="168"/>
      <c r="CS37" s="168"/>
      <c r="CT37" s="2"/>
    </row>
    <row r="38" spans="3:98" ht="16.5" customHeight="1" x14ac:dyDescent="0.25">
      <c r="C38" s="519"/>
      <c r="D38" s="723"/>
      <c r="E38" s="724"/>
      <c r="F38" s="724"/>
      <c r="G38" s="724"/>
      <c r="H38" s="724"/>
      <c r="I38" s="724"/>
      <c r="J38" s="724"/>
      <c r="K38" s="724"/>
      <c r="L38" s="724"/>
      <c r="M38" s="724"/>
      <c r="N38" s="724"/>
      <c r="O38" s="724"/>
      <c r="P38" s="724"/>
      <c r="Q38" s="724"/>
      <c r="R38" s="724"/>
      <c r="S38" s="724"/>
      <c r="T38" s="724"/>
      <c r="U38" s="724"/>
      <c r="V38" s="724"/>
      <c r="W38" s="724"/>
      <c r="X38" s="724"/>
      <c r="Y38" s="724"/>
      <c r="Z38" s="724"/>
      <c r="AA38" s="724"/>
      <c r="AB38" s="724"/>
      <c r="AC38" s="724"/>
      <c r="AD38" s="724"/>
      <c r="AE38" s="724"/>
      <c r="AF38" s="724"/>
      <c r="AG38" s="724"/>
      <c r="AH38" s="724"/>
      <c r="AI38" s="724"/>
      <c r="AJ38" s="724"/>
      <c r="AK38" s="724"/>
      <c r="AL38" s="724"/>
      <c r="AM38" s="724"/>
      <c r="AN38" s="724"/>
      <c r="AO38" s="724"/>
      <c r="AP38" s="724"/>
      <c r="AQ38" s="724"/>
      <c r="AR38" s="724"/>
      <c r="AS38" s="724"/>
      <c r="AT38" s="724"/>
      <c r="AU38" s="724"/>
      <c r="AV38" s="724"/>
      <c r="AW38" s="724"/>
      <c r="AX38" s="521"/>
      <c r="AY38" s="711"/>
      <c r="AZ38" s="711"/>
      <c r="BA38" s="711"/>
      <c r="BB38" s="711"/>
      <c r="BC38" s="711"/>
      <c r="BD38" s="711"/>
      <c r="BE38" s="711"/>
      <c r="BF38" s="711"/>
      <c r="BG38" s="711"/>
      <c r="BH38" s="711"/>
      <c r="BI38" s="711"/>
      <c r="BJ38" s="711"/>
      <c r="BK38" s="711"/>
      <c r="BL38" s="711"/>
      <c r="BM38" s="711"/>
      <c r="BN38" s="711"/>
      <c r="BO38" s="711"/>
      <c r="BP38" s="711"/>
      <c r="BQ38" s="711"/>
      <c r="BR38" s="711"/>
      <c r="BS38" s="711"/>
      <c r="BT38" s="711"/>
      <c r="BU38" s="711"/>
      <c r="BV38" s="711"/>
      <c r="BW38" s="711"/>
      <c r="BX38" s="711"/>
      <c r="BY38" s="711"/>
      <c r="BZ38" s="711"/>
      <c r="CA38" s="711"/>
      <c r="CB38" s="711"/>
      <c r="CC38" s="711"/>
      <c r="CD38" s="168"/>
      <c r="CE38" s="168"/>
      <c r="CF38" s="168"/>
      <c r="CG38" s="168"/>
      <c r="CH38" s="168"/>
      <c r="CI38" s="168"/>
      <c r="CJ38" s="168"/>
      <c r="CK38" s="168"/>
      <c r="CL38" s="168"/>
      <c r="CM38" s="168"/>
      <c r="CN38" s="168"/>
      <c r="CO38" s="168"/>
      <c r="CP38" s="168"/>
      <c r="CQ38" s="168"/>
      <c r="CR38" s="168"/>
      <c r="CS38" s="168"/>
      <c r="CT38" s="2"/>
    </row>
    <row r="39" spans="3:98" ht="16.5" customHeight="1" x14ac:dyDescent="0.25">
      <c r="C39" s="519"/>
      <c r="D39" s="723"/>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521"/>
      <c r="AY39" s="711"/>
      <c r="AZ39" s="711"/>
      <c r="BA39" s="711"/>
      <c r="BB39" s="711"/>
      <c r="BC39" s="711"/>
      <c r="BD39" s="711"/>
      <c r="BE39" s="711"/>
      <c r="BF39" s="711"/>
      <c r="BG39" s="711"/>
      <c r="BH39" s="711"/>
      <c r="BI39" s="711"/>
      <c r="BJ39" s="711"/>
      <c r="BK39" s="711"/>
      <c r="BL39" s="711"/>
      <c r="BM39" s="711"/>
      <c r="BN39" s="711"/>
      <c r="BO39" s="711"/>
      <c r="BP39" s="711"/>
      <c r="BQ39" s="711"/>
      <c r="BR39" s="711"/>
      <c r="BS39" s="711"/>
      <c r="BT39" s="711"/>
      <c r="BU39" s="711"/>
      <c r="BV39" s="711"/>
      <c r="BW39" s="711"/>
      <c r="BX39" s="711"/>
      <c r="BY39" s="711"/>
      <c r="BZ39" s="711"/>
      <c r="CA39" s="711"/>
      <c r="CB39" s="711"/>
      <c r="CC39" s="711"/>
      <c r="CD39" s="168"/>
      <c r="CE39" s="168"/>
      <c r="CF39" s="168"/>
      <c r="CG39" s="168"/>
      <c r="CH39" s="168"/>
      <c r="CI39" s="168"/>
      <c r="CJ39" s="168"/>
      <c r="CK39" s="168"/>
      <c r="CL39" s="168"/>
      <c r="CM39" s="168"/>
      <c r="CN39" s="168"/>
      <c r="CO39" s="168"/>
      <c r="CP39" s="168"/>
      <c r="CQ39" s="168"/>
      <c r="CR39" s="168"/>
      <c r="CS39" s="168"/>
      <c r="CT39" s="2"/>
    </row>
    <row r="40" spans="3:98" ht="16.5" customHeight="1" x14ac:dyDescent="0.25">
      <c r="C40" s="519"/>
      <c r="D40" s="723"/>
      <c r="E40" s="724"/>
      <c r="F40" s="724"/>
      <c r="G40" s="724"/>
      <c r="H40" s="724"/>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c r="AF40" s="724"/>
      <c r="AG40" s="724"/>
      <c r="AH40" s="724"/>
      <c r="AI40" s="724"/>
      <c r="AJ40" s="724"/>
      <c r="AK40" s="724"/>
      <c r="AL40" s="724"/>
      <c r="AM40" s="724"/>
      <c r="AN40" s="724"/>
      <c r="AO40" s="724"/>
      <c r="AP40" s="724"/>
      <c r="AQ40" s="724"/>
      <c r="AR40" s="724"/>
      <c r="AS40" s="724"/>
      <c r="AT40" s="724"/>
      <c r="AU40" s="724"/>
      <c r="AV40" s="724"/>
      <c r="AW40" s="724"/>
      <c r="AX40" s="521"/>
      <c r="AY40" s="711"/>
      <c r="AZ40" s="711"/>
      <c r="BA40" s="711"/>
      <c r="BB40" s="711"/>
      <c r="BC40" s="711"/>
      <c r="BD40" s="711"/>
      <c r="BE40" s="711"/>
      <c r="BF40" s="711"/>
      <c r="BG40" s="711"/>
      <c r="BH40" s="711"/>
      <c r="BI40" s="711"/>
      <c r="BJ40" s="711"/>
      <c r="BK40" s="711"/>
      <c r="BL40" s="711"/>
      <c r="BM40" s="711"/>
      <c r="BN40" s="711"/>
      <c r="BO40" s="711"/>
      <c r="BP40" s="711"/>
      <c r="BQ40" s="711"/>
      <c r="BR40" s="711"/>
      <c r="BS40" s="711"/>
      <c r="BT40" s="711"/>
      <c r="BU40" s="711"/>
      <c r="BV40" s="711"/>
      <c r="BW40" s="711"/>
      <c r="BX40" s="711"/>
      <c r="BY40" s="711"/>
      <c r="BZ40" s="711"/>
      <c r="CA40" s="711"/>
      <c r="CB40" s="711"/>
      <c r="CC40" s="711"/>
      <c r="CD40" s="168"/>
      <c r="CE40" s="168"/>
      <c r="CF40" s="168"/>
      <c r="CG40" s="168"/>
      <c r="CH40" s="168"/>
      <c r="CI40" s="168"/>
      <c r="CJ40" s="168"/>
      <c r="CK40" s="168"/>
      <c r="CL40" s="168"/>
      <c r="CM40" s="168"/>
      <c r="CN40" s="168"/>
      <c r="CO40" s="168"/>
      <c r="CP40" s="168"/>
      <c r="CQ40" s="168"/>
      <c r="CR40" s="168"/>
      <c r="CS40" s="168"/>
      <c r="CT40" s="2"/>
    </row>
    <row r="41" spans="3:98" ht="16.5" customHeight="1" x14ac:dyDescent="0.25">
      <c r="C41" s="519"/>
      <c r="D41" s="723"/>
      <c r="E41" s="724"/>
      <c r="F41" s="724"/>
      <c r="G41" s="724"/>
      <c r="H41" s="724"/>
      <c r="I41" s="724"/>
      <c r="J41" s="724"/>
      <c r="K41" s="724"/>
      <c r="L41" s="724"/>
      <c r="M41" s="724"/>
      <c r="N41" s="724"/>
      <c r="O41" s="724"/>
      <c r="P41" s="724"/>
      <c r="Q41" s="724"/>
      <c r="R41" s="724"/>
      <c r="S41" s="724"/>
      <c r="T41" s="724"/>
      <c r="U41" s="724"/>
      <c r="V41" s="724"/>
      <c r="W41" s="724"/>
      <c r="X41" s="724"/>
      <c r="Y41" s="724"/>
      <c r="Z41" s="724"/>
      <c r="AA41" s="724"/>
      <c r="AB41" s="724"/>
      <c r="AC41" s="724"/>
      <c r="AD41" s="724"/>
      <c r="AE41" s="724"/>
      <c r="AF41" s="724"/>
      <c r="AG41" s="724"/>
      <c r="AH41" s="724"/>
      <c r="AI41" s="724"/>
      <c r="AJ41" s="724"/>
      <c r="AK41" s="724"/>
      <c r="AL41" s="724"/>
      <c r="AM41" s="724"/>
      <c r="AN41" s="724"/>
      <c r="AO41" s="724"/>
      <c r="AP41" s="724"/>
      <c r="AQ41" s="724"/>
      <c r="AR41" s="724"/>
      <c r="AS41" s="724"/>
      <c r="AT41" s="724"/>
      <c r="AU41" s="724"/>
      <c r="AV41" s="724"/>
      <c r="AW41" s="724"/>
      <c r="AX41" s="521"/>
      <c r="AY41" s="711"/>
      <c r="AZ41" s="711"/>
      <c r="BA41" s="711"/>
      <c r="BB41" s="711"/>
      <c r="BC41" s="711"/>
      <c r="BD41" s="711"/>
      <c r="BE41" s="711"/>
      <c r="BF41" s="711"/>
      <c r="BG41" s="711"/>
      <c r="BH41" s="711"/>
      <c r="BI41" s="711"/>
      <c r="BJ41" s="711"/>
      <c r="BK41" s="711"/>
      <c r="BL41" s="711"/>
      <c r="BM41" s="711"/>
      <c r="BN41" s="711"/>
      <c r="BO41" s="711"/>
      <c r="BP41" s="711"/>
      <c r="BQ41" s="711"/>
      <c r="BR41" s="711"/>
      <c r="BS41" s="711"/>
      <c r="BT41" s="711"/>
      <c r="BU41" s="711"/>
      <c r="BV41" s="711"/>
      <c r="BW41" s="711"/>
      <c r="BX41" s="711"/>
      <c r="BY41" s="711"/>
      <c r="BZ41" s="711"/>
      <c r="CA41" s="711"/>
      <c r="CB41" s="711"/>
      <c r="CC41" s="711"/>
      <c r="CD41" s="168"/>
      <c r="CE41" s="168"/>
      <c r="CF41" s="168"/>
      <c r="CG41" s="168"/>
      <c r="CH41" s="168"/>
      <c r="CI41" s="168"/>
      <c r="CJ41" s="168"/>
      <c r="CK41" s="168"/>
      <c r="CL41" s="168"/>
      <c r="CM41" s="168"/>
      <c r="CN41" s="168"/>
      <c r="CO41" s="168"/>
      <c r="CP41" s="168"/>
      <c r="CQ41" s="168"/>
      <c r="CR41" s="168"/>
      <c r="CS41" s="168"/>
    </row>
    <row r="42" spans="3:98" ht="16.5" customHeight="1" x14ac:dyDescent="0.25">
      <c r="C42" s="519"/>
      <c r="D42" s="723"/>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724"/>
      <c r="AJ42" s="724"/>
      <c r="AK42" s="724"/>
      <c r="AL42" s="724"/>
      <c r="AM42" s="724"/>
      <c r="AN42" s="724"/>
      <c r="AO42" s="724"/>
      <c r="AP42" s="724"/>
      <c r="AQ42" s="724"/>
      <c r="AR42" s="724"/>
      <c r="AS42" s="724"/>
      <c r="AT42" s="724"/>
      <c r="AU42" s="724"/>
      <c r="AV42" s="724"/>
      <c r="AW42" s="724"/>
      <c r="AX42" s="521"/>
      <c r="AY42" s="711"/>
      <c r="AZ42" s="711"/>
      <c r="BA42" s="711"/>
      <c r="BB42" s="711"/>
      <c r="BC42" s="711"/>
      <c r="BD42" s="711"/>
      <c r="BE42" s="711"/>
      <c r="BF42" s="711"/>
      <c r="BG42" s="711"/>
      <c r="BH42" s="711"/>
      <c r="BI42" s="711"/>
      <c r="BJ42" s="711"/>
      <c r="BK42" s="711"/>
      <c r="BL42" s="711"/>
      <c r="BM42" s="711"/>
      <c r="BN42" s="711"/>
      <c r="BO42" s="711"/>
      <c r="BP42" s="711"/>
      <c r="BQ42" s="711"/>
      <c r="BR42" s="711"/>
      <c r="BS42" s="711"/>
      <c r="BT42" s="711"/>
      <c r="BU42" s="711"/>
      <c r="BV42" s="711"/>
      <c r="BW42" s="711"/>
      <c r="BX42" s="711"/>
      <c r="BY42" s="711"/>
      <c r="BZ42" s="711"/>
      <c r="CA42" s="711"/>
      <c r="CB42" s="711"/>
      <c r="CC42" s="711"/>
      <c r="CD42" s="168"/>
      <c r="CE42" s="168"/>
      <c r="CF42" s="168"/>
      <c r="CG42" s="168"/>
      <c r="CH42" s="168"/>
      <c r="CI42" s="168"/>
      <c r="CJ42" s="168"/>
      <c r="CK42" s="168"/>
      <c r="CL42" s="168"/>
      <c r="CM42" s="168"/>
      <c r="CN42" s="168"/>
      <c r="CO42" s="168"/>
      <c r="CP42" s="168"/>
      <c r="CQ42" s="168"/>
      <c r="CR42" s="168"/>
      <c r="CS42" s="168"/>
    </row>
    <row r="43" spans="3:98" ht="16.5" customHeight="1" x14ac:dyDescent="0.25">
      <c r="C43" s="519"/>
      <c r="D43" s="723"/>
      <c r="E43" s="724"/>
      <c r="F43" s="724"/>
      <c r="G43" s="724"/>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521"/>
      <c r="AY43" s="711"/>
      <c r="AZ43" s="711"/>
      <c r="BA43" s="711"/>
      <c r="BB43" s="711"/>
      <c r="BC43" s="711"/>
      <c r="BD43" s="711"/>
      <c r="BE43" s="711"/>
      <c r="BF43" s="711"/>
      <c r="BG43" s="711"/>
      <c r="BH43" s="711"/>
      <c r="BI43" s="711"/>
      <c r="BJ43" s="711"/>
      <c r="BK43" s="711"/>
      <c r="BL43" s="711"/>
      <c r="BM43" s="711"/>
      <c r="BN43" s="711"/>
      <c r="BO43" s="711"/>
      <c r="BP43" s="711"/>
      <c r="BQ43" s="711"/>
      <c r="BR43" s="711"/>
      <c r="BS43" s="711"/>
      <c r="BT43" s="711"/>
      <c r="BU43" s="711"/>
      <c r="BV43" s="711"/>
      <c r="BW43" s="711"/>
      <c r="BX43" s="711"/>
      <c r="BY43" s="711"/>
      <c r="BZ43" s="711"/>
      <c r="CA43" s="711"/>
      <c r="CB43" s="711"/>
      <c r="CC43" s="711"/>
      <c r="CD43" s="168"/>
      <c r="CE43" s="168"/>
      <c r="CF43" s="168"/>
      <c r="CG43" s="168"/>
      <c r="CH43" s="168"/>
      <c r="CI43" s="168"/>
      <c r="CJ43" s="168"/>
      <c r="CK43" s="168"/>
      <c r="CL43" s="168"/>
      <c r="CM43" s="168"/>
      <c r="CN43" s="168"/>
      <c r="CO43" s="168"/>
      <c r="CP43" s="168"/>
      <c r="CQ43" s="168"/>
      <c r="CR43" s="168"/>
      <c r="CS43" s="168"/>
    </row>
    <row r="44" spans="3:98" ht="16.5" customHeight="1" x14ac:dyDescent="0.25">
      <c r="C44" s="519"/>
      <c r="D44" s="723"/>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4"/>
      <c r="AC44" s="724"/>
      <c r="AD44" s="724"/>
      <c r="AE44" s="724"/>
      <c r="AF44" s="724"/>
      <c r="AG44" s="724"/>
      <c r="AH44" s="724"/>
      <c r="AI44" s="724"/>
      <c r="AJ44" s="724"/>
      <c r="AK44" s="724"/>
      <c r="AL44" s="724"/>
      <c r="AM44" s="724"/>
      <c r="AN44" s="724"/>
      <c r="AO44" s="724"/>
      <c r="AP44" s="724"/>
      <c r="AQ44" s="724"/>
      <c r="AR44" s="724"/>
      <c r="AS44" s="724"/>
      <c r="AT44" s="724"/>
      <c r="AU44" s="724"/>
      <c r="AV44" s="724"/>
      <c r="AW44" s="724"/>
      <c r="AX44" s="521"/>
      <c r="AY44" s="711"/>
      <c r="AZ44" s="711"/>
      <c r="BA44" s="711"/>
      <c r="BB44" s="711"/>
      <c r="BC44" s="711"/>
      <c r="BD44" s="711"/>
      <c r="BE44" s="711"/>
      <c r="BF44" s="711"/>
      <c r="BG44" s="711"/>
      <c r="BH44" s="711"/>
      <c r="BI44" s="711"/>
      <c r="BJ44" s="711"/>
      <c r="BK44" s="711"/>
      <c r="BL44" s="711"/>
      <c r="BM44" s="711"/>
      <c r="BN44" s="711"/>
      <c r="BO44" s="711"/>
      <c r="BP44" s="711"/>
      <c r="BQ44" s="711"/>
      <c r="BR44" s="711"/>
      <c r="BS44" s="711"/>
      <c r="BT44" s="711"/>
      <c r="BU44" s="711"/>
      <c r="BV44" s="711"/>
      <c r="BW44" s="711"/>
      <c r="BX44" s="711"/>
      <c r="BY44" s="711"/>
      <c r="BZ44" s="711"/>
      <c r="CA44" s="711"/>
      <c r="CB44" s="711"/>
      <c r="CC44" s="711"/>
      <c r="CD44" s="168"/>
      <c r="CE44" s="168"/>
      <c r="CF44" s="168"/>
      <c r="CG44" s="168"/>
      <c r="CH44" s="168"/>
      <c r="CI44" s="168"/>
      <c r="CJ44" s="168"/>
      <c r="CK44" s="168"/>
      <c r="CL44" s="168"/>
      <c r="CM44" s="168"/>
      <c r="CN44" s="168"/>
      <c r="CO44" s="168"/>
      <c r="CP44" s="168"/>
      <c r="CQ44" s="168"/>
      <c r="CR44" s="168"/>
      <c r="CS44" s="168"/>
    </row>
    <row r="45" spans="3:98" ht="16.5" customHeight="1" x14ac:dyDescent="0.25">
      <c r="C45" s="519"/>
      <c r="D45" s="723"/>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c r="AI45" s="724"/>
      <c r="AJ45" s="724"/>
      <c r="AK45" s="724"/>
      <c r="AL45" s="724"/>
      <c r="AM45" s="724"/>
      <c r="AN45" s="724"/>
      <c r="AO45" s="724"/>
      <c r="AP45" s="724"/>
      <c r="AQ45" s="724"/>
      <c r="AR45" s="724"/>
      <c r="AS45" s="724"/>
      <c r="AT45" s="724"/>
      <c r="AU45" s="724"/>
      <c r="AV45" s="724"/>
      <c r="AW45" s="724"/>
      <c r="AX45" s="521"/>
      <c r="AY45" s="711"/>
      <c r="AZ45" s="711"/>
      <c r="BA45" s="711"/>
      <c r="BB45" s="711"/>
      <c r="BC45" s="711"/>
      <c r="BD45" s="711"/>
      <c r="BE45" s="711"/>
      <c r="BF45" s="711"/>
      <c r="BG45" s="711"/>
      <c r="BH45" s="711"/>
      <c r="BI45" s="711"/>
      <c r="BJ45" s="711"/>
      <c r="BK45" s="711"/>
      <c r="BL45" s="711"/>
      <c r="BM45" s="711"/>
      <c r="BN45" s="711"/>
      <c r="BO45" s="711"/>
      <c r="BP45" s="711"/>
      <c r="BQ45" s="711"/>
      <c r="BR45" s="711"/>
      <c r="BS45" s="711"/>
      <c r="BT45" s="711"/>
      <c r="BU45" s="711"/>
      <c r="BV45" s="711"/>
      <c r="BW45" s="711"/>
      <c r="BX45" s="711"/>
      <c r="BY45" s="711"/>
      <c r="BZ45" s="711"/>
      <c r="CA45" s="711"/>
      <c r="CB45" s="711"/>
      <c r="CC45" s="711"/>
      <c r="CD45" s="168"/>
      <c r="CE45" s="168"/>
      <c r="CF45" s="168"/>
      <c r="CG45" s="168"/>
      <c r="CH45" s="168"/>
      <c r="CI45" s="168"/>
      <c r="CJ45" s="168"/>
      <c r="CK45" s="168"/>
      <c r="CL45" s="168"/>
      <c r="CM45" s="168"/>
      <c r="CN45" s="168"/>
      <c r="CO45" s="168"/>
      <c r="CP45" s="168"/>
      <c r="CQ45" s="168"/>
      <c r="CR45" s="168"/>
      <c r="CS45" s="168"/>
    </row>
    <row r="46" spans="3:98" ht="16.5" customHeight="1" x14ac:dyDescent="0.25">
      <c r="C46" s="519"/>
      <c r="D46" s="723"/>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4"/>
      <c r="AI46" s="724"/>
      <c r="AJ46" s="724"/>
      <c r="AK46" s="724"/>
      <c r="AL46" s="724"/>
      <c r="AM46" s="724"/>
      <c r="AN46" s="724"/>
      <c r="AO46" s="724"/>
      <c r="AP46" s="724"/>
      <c r="AQ46" s="724"/>
      <c r="AR46" s="724"/>
      <c r="AS46" s="724"/>
      <c r="AT46" s="724"/>
      <c r="AU46" s="724"/>
      <c r="AV46" s="724"/>
      <c r="AW46" s="724"/>
      <c r="AX46" s="521"/>
      <c r="AY46" s="711"/>
      <c r="AZ46" s="711"/>
      <c r="BA46" s="711"/>
      <c r="BB46" s="711"/>
      <c r="BC46" s="711"/>
      <c r="BD46" s="711"/>
      <c r="BE46" s="711"/>
      <c r="BF46" s="711"/>
      <c r="BG46" s="711"/>
      <c r="BH46" s="711"/>
      <c r="BI46" s="711"/>
      <c r="BJ46" s="711"/>
      <c r="BK46" s="711"/>
      <c r="BL46" s="711"/>
      <c r="BM46" s="711"/>
      <c r="BN46" s="711"/>
      <c r="BO46" s="711"/>
      <c r="BP46" s="711"/>
      <c r="BQ46" s="711"/>
      <c r="BR46" s="711"/>
      <c r="BS46" s="711"/>
      <c r="BT46" s="711"/>
      <c r="BU46" s="711"/>
      <c r="BV46" s="711"/>
      <c r="BW46" s="711"/>
      <c r="BX46" s="711"/>
      <c r="BY46" s="711"/>
      <c r="BZ46" s="711"/>
      <c r="CA46" s="711"/>
      <c r="CB46" s="711"/>
      <c r="CC46" s="711"/>
      <c r="CD46" s="168"/>
      <c r="CE46" s="168"/>
      <c r="CF46" s="168"/>
      <c r="CG46" s="168"/>
      <c r="CH46" s="168"/>
      <c r="CI46" s="168"/>
      <c r="CJ46" s="168"/>
      <c r="CK46" s="168"/>
      <c r="CL46" s="168"/>
      <c r="CM46" s="168"/>
      <c r="CN46" s="168"/>
      <c r="CO46" s="168"/>
      <c r="CP46" s="168"/>
      <c r="CQ46" s="168"/>
      <c r="CR46" s="168"/>
      <c r="CS46" s="168"/>
    </row>
    <row r="47" spans="3:98" ht="16.5" customHeight="1" x14ac:dyDescent="0.25">
      <c r="C47" s="519"/>
      <c r="D47" s="723"/>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4"/>
      <c r="AP47" s="724"/>
      <c r="AQ47" s="724"/>
      <c r="AR47" s="724"/>
      <c r="AS47" s="724"/>
      <c r="AT47" s="724"/>
      <c r="AU47" s="724"/>
      <c r="AV47" s="724"/>
      <c r="AW47" s="724"/>
      <c r="AX47" s="521"/>
      <c r="AY47" s="711"/>
      <c r="AZ47" s="711"/>
      <c r="BA47" s="711"/>
      <c r="BB47" s="711"/>
      <c r="BC47" s="711"/>
      <c r="BD47" s="711"/>
      <c r="BE47" s="711"/>
      <c r="BF47" s="711"/>
      <c r="BG47" s="711"/>
      <c r="BH47" s="711"/>
      <c r="BI47" s="711"/>
      <c r="BJ47" s="711"/>
      <c r="BK47" s="711"/>
      <c r="BL47" s="711"/>
      <c r="BM47" s="711"/>
      <c r="BN47" s="711"/>
      <c r="BO47" s="711"/>
      <c r="BP47" s="711"/>
      <c r="BQ47" s="711"/>
      <c r="BR47" s="711"/>
      <c r="BS47" s="711"/>
      <c r="BT47" s="711"/>
      <c r="BU47" s="711"/>
      <c r="BV47" s="711"/>
      <c r="BW47" s="711"/>
      <c r="BX47" s="711"/>
      <c r="BY47" s="711"/>
      <c r="BZ47" s="711"/>
      <c r="CA47" s="711"/>
      <c r="CB47" s="711"/>
      <c r="CC47" s="711"/>
      <c r="CD47" s="168"/>
      <c r="CE47" s="168"/>
      <c r="CF47" s="168"/>
      <c r="CG47" s="168"/>
      <c r="CH47" s="168"/>
      <c r="CI47" s="168"/>
      <c r="CJ47" s="168"/>
      <c r="CK47" s="168"/>
      <c r="CL47" s="168"/>
      <c r="CM47" s="168"/>
      <c r="CN47" s="168"/>
      <c r="CO47" s="168"/>
      <c r="CP47" s="168"/>
      <c r="CQ47" s="168"/>
      <c r="CR47" s="168"/>
      <c r="CS47" s="168"/>
    </row>
    <row r="48" spans="3:98" ht="16.5" customHeight="1" x14ac:dyDescent="0.25">
      <c r="C48" s="519"/>
      <c r="D48" s="723"/>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724"/>
      <c r="AJ48" s="724"/>
      <c r="AK48" s="724"/>
      <c r="AL48" s="724"/>
      <c r="AM48" s="724"/>
      <c r="AN48" s="724"/>
      <c r="AO48" s="724"/>
      <c r="AP48" s="724"/>
      <c r="AQ48" s="724"/>
      <c r="AR48" s="724"/>
      <c r="AS48" s="724"/>
      <c r="AT48" s="724"/>
      <c r="AU48" s="724"/>
      <c r="AV48" s="724"/>
      <c r="AW48" s="724"/>
      <c r="AX48" s="521"/>
      <c r="AY48" s="711"/>
      <c r="AZ48" s="711"/>
      <c r="BA48" s="711"/>
      <c r="BB48" s="711"/>
      <c r="BC48" s="711"/>
      <c r="BD48" s="711"/>
      <c r="BE48" s="711"/>
      <c r="BF48" s="711"/>
      <c r="BG48" s="711"/>
      <c r="BH48" s="711"/>
      <c r="BI48" s="711"/>
      <c r="BJ48" s="711"/>
      <c r="BK48" s="711"/>
      <c r="BL48" s="711"/>
      <c r="BM48" s="711"/>
      <c r="BN48" s="711"/>
      <c r="BO48" s="711"/>
      <c r="BP48" s="711"/>
      <c r="BQ48" s="711"/>
      <c r="BR48" s="711"/>
      <c r="BS48" s="711"/>
      <c r="BT48" s="711"/>
      <c r="BU48" s="711"/>
      <c r="BV48" s="711"/>
      <c r="BW48" s="711"/>
      <c r="BX48" s="711"/>
      <c r="BY48" s="711"/>
      <c r="BZ48" s="711"/>
      <c r="CA48" s="711"/>
      <c r="CB48" s="711"/>
      <c r="CC48" s="711"/>
      <c r="CD48" s="168"/>
      <c r="CE48" s="168"/>
      <c r="CF48" s="168"/>
      <c r="CG48" s="168"/>
      <c r="CH48" s="168"/>
      <c r="CI48" s="168"/>
      <c r="CJ48" s="168"/>
      <c r="CK48" s="168"/>
      <c r="CL48" s="168"/>
      <c r="CM48" s="168"/>
      <c r="CN48" s="168"/>
      <c r="CO48" s="168"/>
      <c r="CP48" s="168"/>
      <c r="CQ48" s="168"/>
      <c r="CR48" s="168"/>
      <c r="CS48" s="168"/>
    </row>
    <row r="49" spans="1:97" ht="16.5" customHeight="1" x14ac:dyDescent="0.25">
      <c r="C49" s="519"/>
      <c r="D49" s="723"/>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c r="AI49" s="724"/>
      <c r="AJ49" s="724"/>
      <c r="AK49" s="724"/>
      <c r="AL49" s="724"/>
      <c r="AM49" s="724"/>
      <c r="AN49" s="724"/>
      <c r="AO49" s="724"/>
      <c r="AP49" s="724"/>
      <c r="AQ49" s="724"/>
      <c r="AR49" s="724"/>
      <c r="AS49" s="724"/>
      <c r="AT49" s="724"/>
      <c r="AU49" s="724"/>
      <c r="AV49" s="724"/>
      <c r="AW49" s="724"/>
      <c r="AX49" s="521"/>
      <c r="AY49" s="711"/>
      <c r="AZ49" s="711"/>
      <c r="BA49" s="711"/>
      <c r="BB49" s="711"/>
      <c r="BC49" s="711"/>
      <c r="BD49" s="711"/>
      <c r="BE49" s="711"/>
      <c r="BF49" s="711"/>
      <c r="BG49" s="711"/>
      <c r="BH49" s="711"/>
      <c r="BI49" s="711"/>
      <c r="BJ49" s="711"/>
      <c r="BK49" s="711"/>
      <c r="BL49" s="711"/>
      <c r="BM49" s="711"/>
      <c r="BN49" s="711"/>
      <c r="BO49" s="711"/>
      <c r="BP49" s="711"/>
      <c r="BQ49" s="711"/>
      <c r="BR49" s="711"/>
      <c r="BS49" s="711"/>
      <c r="BT49" s="711"/>
      <c r="BU49" s="711"/>
      <c r="BV49" s="711"/>
      <c r="BW49" s="711"/>
      <c r="BX49" s="711"/>
      <c r="BY49" s="711"/>
      <c r="BZ49" s="711"/>
      <c r="CA49" s="711"/>
      <c r="CB49" s="711"/>
      <c r="CC49" s="711"/>
      <c r="CD49" s="168"/>
      <c r="CE49" s="168"/>
      <c r="CF49" s="168"/>
      <c r="CG49" s="168"/>
      <c r="CH49" s="168"/>
      <c r="CI49" s="168"/>
      <c r="CJ49" s="168"/>
      <c r="CK49" s="168"/>
      <c r="CL49" s="168"/>
      <c r="CM49" s="168"/>
      <c r="CN49" s="168"/>
      <c r="CO49" s="168"/>
      <c r="CP49" s="168"/>
      <c r="CQ49" s="168"/>
      <c r="CR49" s="168"/>
      <c r="CS49" s="168"/>
    </row>
    <row r="50" spans="1:97" ht="16.5" customHeight="1" x14ac:dyDescent="0.25">
      <c r="C50" s="519"/>
      <c r="D50" s="723"/>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521"/>
      <c r="AY50" s="711"/>
      <c r="AZ50" s="711"/>
      <c r="BA50" s="711"/>
      <c r="BB50" s="711"/>
      <c r="BC50" s="711"/>
      <c r="BD50" s="711"/>
      <c r="BE50" s="711"/>
      <c r="BF50" s="711"/>
      <c r="BG50" s="711"/>
      <c r="BH50" s="711"/>
      <c r="BI50" s="711"/>
      <c r="BJ50" s="711"/>
      <c r="BK50" s="711"/>
      <c r="BL50" s="711"/>
      <c r="BM50" s="711"/>
      <c r="BN50" s="711"/>
      <c r="BO50" s="711"/>
      <c r="BP50" s="711"/>
      <c r="BQ50" s="711"/>
      <c r="BR50" s="711"/>
      <c r="BS50" s="711"/>
      <c r="BT50" s="711"/>
      <c r="BU50" s="711"/>
      <c r="BV50" s="711"/>
      <c r="BW50" s="711"/>
      <c r="BX50" s="711"/>
      <c r="BY50" s="711"/>
      <c r="BZ50" s="711"/>
      <c r="CA50" s="711"/>
      <c r="CB50" s="711"/>
      <c r="CC50" s="711"/>
      <c r="CD50" s="168"/>
      <c r="CE50" s="168"/>
      <c r="CF50" s="168"/>
      <c r="CG50" s="168"/>
      <c r="CH50" s="168"/>
      <c r="CI50" s="168"/>
      <c r="CJ50" s="168"/>
      <c r="CK50" s="168"/>
      <c r="CL50" s="168"/>
      <c r="CM50" s="168"/>
      <c r="CN50" s="168"/>
      <c r="CO50" s="168"/>
      <c r="CP50" s="168"/>
      <c r="CQ50" s="168"/>
      <c r="CR50" s="168"/>
      <c r="CS50" s="168"/>
    </row>
    <row r="51" spans="1:97" ht="16.5" customHeight="1" x14ac:dyDescent="0.25">
      <c r="C51" s="519"/>
      <c r="D51" s="723"/>
      <c r="E51" s="724"/>
      <c r="F51" s="724"/>
      <c r="G51" s="724"/>
      <c r="H51" s="724"/>
      <c r="I51" s="724"/>
      <c r="J51" s="724"/>
      <c r="K51" s="724"/>
      <c r="L51" s="724"/>
      <c r="M51" s="724"/>
      <c r="N51" s="724"/>
      <c r="O51" s="724"/>
      <c r="P51" s="724"/>
      <c r="Q51" s="724"/>
      <c r="R51" s="724"/>
      <c r="S51" s="724"/>
      <c r="T51" s="724"/>
      <c r="U51" s="724"/>
      <c r="V51" s="724"/>
      <c r="W51" s="724"/>
      <c r="X51" s="724"/>
      <c r="Y51" s="724"/>
      <c r="Z51" s="724"/>
      <c r="AA51" s="724"/>
      <c r="AB51" s="724"/>
      <c r="AC51" s="724"/>
      <c r="AD51" s="724"/>
      <c r="AE51" s="724"/>
      <c r="AF51" s="724"/>
      <c r="AG51" s="724"/>
      <c r="AH51" s="724"/>
      <c r="AI51" s="724"/>
      <c r="AJ51" s="724"/>
      <c r="AK51" s="724"/>
      <c r="AL51" s="724"/>
      <c r="AM51" s="724"/>
      <c r="AN51" s="724"/>
      <c r="AO51" s="724"/>
      <c r="AP51" s="724"/>
      <c r="AQ51" s="724"/>
      <c r="AR51" s="724"/>
      <c r="AS51" s="724"/>
      <c r="AT51" s="724"/>
      <c r="AU51" s="724"/>
      <c r="AV51" s="724"/>
      <c r="AW51" s="724"/>
      <c r="AX51" s="521"/>
      <c r="AY51" s="711"/>
      <c r="AZ51" s="711"/>
      <c r="BA51" s="711"/>
      <c r="BB51" s="711"/>
      <c r="BC51" s="711"/>
      <c r="BD51" s="711"/>
      <c r="BE51" s="711"/>
      <c r="BF51" s="711"/>
      <c r="BG51" s="711"/>
      <c r="BH51" s="711"/>
      <c r="BI51" s="711"/>
      <c r="BJ51" s="711"/>
      <c r="BK51" s="711"/>
      <c r="BL51" s="711"/>
      <c r="BM51" s="711"/>
      <c r="BN51" s="711"/>
      <c r="BO51" s="711"/>
      <c r="BP51" s="711"/>
      <c r="BQ51" s="711"/>
      <c r="BR51" s="711"/>
      <c r="BS51" s="711"/>
      <c r="BT51" s="711"/>
      <c r="BU51" s="711"/>
      <c r="BV51" s="711"/>
      <c r="BW51" s="711"/>
      <c r="BX51" s="711"/>
      <c r="BY51" s="711"/>
      <c r="BZ51" s="711"/>
      <c r="CA51" s="711"/>
      <c r="CB51" s="711"/>
      <c r="CC51" s="711"/>
      <c r="CD51" s="168"/>
      <c r="CE51" s="168"/>
      <c r="CF51" s="168"/>
      <c r="CG51" s="168"/>
      <c r="CH51" s="168"/>
      <c r="CI51" s="168"/>
      <c r="CJ51" s="168"/>
      <c r="CK51" s="168"/>
      <c r="CL51" s="168"/>
      <c r="CM51" s="168"/>
      <c r="CN51" s="168"/>
      <c r="CO51" s="168"/>
      <c r="CP51" s="168"/>
      <c r="CQ51" s="168"/>
      <c r="CR51" s="168"/>
      <c r="CS51" s="168"/>
    </row>
    <row r="52" spans="1:97" ht="16.350000000000001" customHeight="1" x14ac:dyDescent="0.25">
      <c r="C52" s="520"/>
      <c r="D52" s="735"/>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736"/>
      <c r="AP52" s="736"/>
      <c r="AQ52" s="736"/>
      <c r="AR52" s="736"/>
      <c r="AS52" s="736"/>
      <c r="AT52" s="736"/>
      <c r="AU52" s="736"/>
      <c r="AV52" s="736"/>
      <c r="AW52" s="736"/>
      <c r="AX52" s="521"/>
      <c r="AY52" s="711"/>
      <c r="AZ52" s="711"/>
      <c r="BA52" s="711"/>
      <c r="BB52" s="711"/>
      <c r="BC52" s="711"/>
      <c r="BD52" s="711"/>
      <c r="BE52" s="711"/>
      <c r="BF52" s="711"/>
      <c r="BG52" s="711"/>
      <c r="BH52" s="711"/>
      <c r="BI52" s="711"/>
      <c r="BJ52" s="711"/>
      <c r="BK52" s="711"/>
      <c r="BL52" s="711"/>
      <c r="BM52" s="711"/>
      <c r="BN52" s="711"/>
      <c r="BO52" s="711"/>
      <c r="BP52" s="711"/>
      <c r="BQ52" s="711"/>
      <c r="BR52" s="711"/>
      <c r="BS52" s="711"/>
      <c r="BT52" s="711"/>
      <c r="BU52" s="711"/>
      <c r="BV52" s="711"/>
      <c r="BW52" s="711"/>
      <c r="BX52" s="711"/>
      <c r="BY52" s="711"/>
      <c r="BZ52" s="711"/>
      <c r="CA52" s="711"/>
      <c r="CB52" s="711"/>
      <c r="CC52" s="711"/>
      <c r="CD52" s="168"/>
      <c r="CE52" s="168"/>
      <c r="CF52" s="168"/>
      <c r="CG52" s="168"/>
      <c r="CH52" s="168"/>
      <c r="CI52" s="168"/>
      <c r="CJ52" s="168"/>
      <c r="CK52" s="168"/>
      <c r="CL52" s="168"/>
      <c r="CM52" s="168"/>
      <c r="CN52" s="168"/>
      <c r="CO52" s="168"/>
      <c r="CP52" s="168"/>
      <c r="CQ52" s="168"/>
      <c r="CR52" s="168"/>
      <c r="CS52" s="168"/>
    </row>
    <row r="53" spans="1:97" ht="2.1" customHeight="1" x14ac:dyDescent="0.25">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7"/>
      <c r="AN53" s="667"/>
      <c r="AO53" s="667"/>
      <c r="AP53" s="667"/>
      <c r="AQ53" s="667"/>
      <c r="AR53" s="667"/>
      <c r="AS53" s="667"/>
      <c r="AT53" s="667"/>
      <c r="AU53" s="667"/>
      <c r="AV53" s="667"/>
      <c r="AW53" s="667"/>
      <c r="AY53" s="711"/>
      <c r="AZ53" s="711"/>
      <c r="BA53" s="711"/>
      <c r="BB53" s="711"/>
      <c r="BC53" s="711"/>
      <c r="BD53" s="711"/>
      <c r="BE53" s="711"/>
      <c r="BF53" s="711"/>
      <c r="BG53" s="711"/>
      <c r="BH53" s="711"/>
      <c r="BI53" s="711"/>
      <c r="BJ53" s="711"/>
      <c r="BK53" s="711"/>
      <c r="BL53" s="711"/>
      <c r="BM53" s="711"/>
      <c r="BN53" s="711"/>
      <c r="BO53" s="711"/>
      <c r="BP53" s="711"/>
      <c r="BQ53" s="711"/>
      <c r="BR53" s="711"/>
      <c r="BS53" s="711"/>
      <c r="BT53" s="711"/>
      <c r="BU53" s="711"/>
      <c r="BV53" s="711"/>
      <c r="BW53" s="711"/>
      <c r="BX53" s="711"/>
      <c r="BY53" s="711"/>
      <c r="BZ53" s="711"/>
      <c r="CA53" s="711"/>
      <c r="CB53" s="711"/>
      <c r="CC53" s="711"/>
      <c r="CD53" s="168"/>
      <c r="CE53" s="168"/>
      <c r="CF53" s="168"/>
      <c r="CG53" s="168"/>
      <c r="CH53" s="168"/>
      <c r="CI53" s="168"/>
      <c r="CJ53" s="168"/>
      <c r="CK53" s="168"/>
      <c r="CL53" s="168"/>
      <c r="CM53" s="168"/>
      <c r="CN53" s="168"/>
      <c r="CO53" s="168"/>
      <c r="CP53" s="168"/>
      <c r="CQ53" s="168"/>
      <c r="CR53" s="168"/>
      <c r="CS53" s="168"/>
    </row>
    <row r="54" spans="1:97" x14ac:dyDescent="0.25">
      <c r="A54" s="33"/>
      <c r="B54" s="33"/>
      <c r="AY54" s="667"/>
      <c r="AZ54" s="667"/>
      <c r="BA54" s="667"/>
      <c r="BB54" s="667"/>
      <c r="BC54" s="667"/>
      <c r="BD54" s="667"/>
      <c r="BE54" s="667"/>
      <c r="BF54" s="667"/>
      <c r="BG54" s="667"/>
      <c r="BH54" s="667"/>
      <c r="BI54" s="667"/>
      <c r="BJ54" s="667"/>
      <c r="BK54" s="667"/>
      <c r="BL54" s="667"/>
      <c r="BM54" s="667"/>
      <c r="BN54" s="667"/>
      <c r="BO54" s="667"/>
      <c r="BP54" s="667"/>
      <c r="BQ54" s="667"/>
      <c r="BR54" s="667"/>
      <c r="BS54" s="667"/>
      <c r="BT54" s="667"/>
      <c r="BU54" s="667"/>
      <c r="BV54" s="667"/>
      <c r="BW54" s="667"/>
      <c r="BX54" s="667"/>
      <c r="BY54" s="667"/>
      <c r="BZ54" s="667"/>
      <c r="CA54" s="667"/>
      <c r="CB54" s="667"/>
      <c r="CC54" s="667"/>
    </row>
    <row r="55" spans="1:97" x14ac:dyDescent="0.25">
      <c r="A55" s="33"/>
      <c r="B55" s="33"/>
      <c r="BB55" s="74"/>
      <c r="BC55" s="86"/>
      <c r="BD55" s="74"/>
      <c r="BE55" s="86"/>
      <c r="BF55" s="74"/>
      <c r="BG55" s="86"/>
      <c r="BH55" s="74"/>
      <c r="BI55" s="86"/>
      <c r="BJ55" s="74"/>
      <c r="BK55" s="86"/>
      <c r="BL55" s="74"/>
      <c r="BM55" s="86"/>
      <c r="BN55" s="74"/>
      <c r="BO55" s="86"/>
      <c r="BP55" s="74"/>
      <c r="BQ55" s="86"/>
      <c r="BR55" s="74"/>
      <c r="BS55" s="86"/>
      <c r="BT55" s="74"/>
      <c r="BU55" s="86"/>
      <c r="BV55" s="74"/>
      <c r="BW55" s="86"/>
      <c r="BX55" s="74"/>
      <c r="BY55" s="86"/>
      <c r="BZ55" s="74"/>
      <c r="CA55" s="86"/>
      <c r="CB55" s="74"/>
      <c r="CC55" s="86"/>
      <c r="CH55" s="74"/>
      <c r="CI55" s="86"/>
      <c r="CN55" s="74"/>
      <c r="CO55" s="86"/>
      <c r="CR55" s="74"/>
      <c r="CS55" s="86"/>
    </row>
    <row r="56" spans="1:97" x14ac:dyDescent="0.25">
      <c r="A56" s="33"/>
      <c r="B56" s="33"/>
      <c r="BB56" s="74"/>
      <c r="BC56" s="86"/>
      <c r="BD56" s="74"/>
      <c r="BE56" s="86"/>
      <c r="BF56" s="74"/>
      <c r="BG56" s="86"/>
      <c r="BH56" s="74"/>
      <c r="BI56" s="86"/>
      <c r="BJ56" s="74"/>
      <c r="BK56" s="86"/>
      <c r="BL56" s="74"/>
      <c r="BM56" s="86"/>
      <c r="BN56" s="74"/>
      <c r="BO56" s="86"/>
      <c r="BP56" s="74"/>
      <c r="BQ56" s="86"/>
      <c r="BR56" s="74"/>
      <c r="BS56" s="86"/>
      <c r="BT56" s="74"/>
      <c r="BU56" s="86"/>
      <c r="BV56" s="74"/>
      <c r="BW56" s="86"/>
      <c r="BX56" s="74"/>
      <c r="BY56" s="86"/>
      <c r="BZ56" s="74"/>
      <c r="CA56" s="86"/>
      <c r="CB56" s="74"/>
      <c r="CC56" s="86"/>
      <c r="CH56" s="74"/>
      <c r="CI56" s="86"/>
      <c r="CN56" s="74"/>
      <c r="CO56" s="86"/>
      <c r="CR56" s="74"/>
      <c r="CS56" s="86"/>
    </row>
    <row r="57" spans="1:97" x14ac:dyDescent="0.25">
      <c r="A57" s="33"/>
      <c r="B57" s="33"/>
      <c r="BB57" s="74"/>
      <c r="BC57" s="86"/>
      <c r="BD57" s="74"/>
      <c r="BE57" s="86"/>
      <c r="BF57" s="74"/>
      <c r="BG57" s="86"/>
      <c r="BH57" s="74"/>
      <c r="BI57" s="86"/>
      <c r="BJ57" s="74"/>
      <c r="BK57" s="86"/>
      <c r="BL57" s="74"/>
      <c r="BM57" s="86"/>
      <c r="BN57" s="74"/>
      <c r="BO57" s="86"/>
      <c r="BP57" s="74"/>
      <c r="BQ57" s="86"/>
      <c r="BR57" s="74"/>
      <c r="BS57" s="86"/>
      <c r="BT57" s="74"/>
      <c r="BU57" s="86"/>
      <c r="BV57" s="74"/>
      <c r="BW57" s="86"/>
      <c r="BX57" s="74"/>
      <c r="BY57" s="86"/>
      <c r="BZ57" s="74"/>
      <c r="CA57" s="86"/>
      <c r="CB57" s="74"/>
      <c r="CC57" s="86"/>
      <c r="CH57" s="74"/>
      <c r="CI57" s="86"/>
      <c r="CN57" s="74"/>
      <c r="CO57" s="86"/>
      <c r="CR57" s="74"/>
      <c r="CS57" s="86"/>
    </row>
    <row r="58" spans="1:97" x14ac:dyDescent="0.25">
      <c r="A58" s="33"/>
      <c r="B58" s="33"/>
      <c r="BB58" s="74"/>
      <c r="BC58" s="86"/>
      <c r="BD58" s="74"/>
      <c r="BE58" s="86"/>
      <c r="BF58" s="74"/>
      <c r="BG58" s="86"/>
      <c r="BH58" s="74"/>
      <c r="BI58" s="86"/>
      <c r="BJ58" s="74"/>
      <c r="BK58" s="86"/>
      <c r="BL58" s="74"/>
      <c r="BM58" s="86"/>
      <c r="BN58" s="74"/>
      <c r="BO58" s="86"/>
      <c r="BP58" s="74"/>
      <c r="BQ58" s="86"/>
      <c r="BR58" s="74"/>
      <c r="BS58" s="86"/>
      <c r="BT58" s="74"/>
      <c r="BU58" s="86"/>
      <c r="BV58" s="74"/>
      <c r="BW58" s="86"/>
      <c r="BX58" s="74"/>
      <c r="BY58" s="86"/>
      <c r="BZ58" s="74"/>
      <c r="CA58" s="86"/>
      <c r="CB58" s="74"/>
      <c r="CC58" s="86"/>
      <c r="CH58" s="74"/>
      <c r="CI58" s="86"/>
      <c r="CN58" s="74"/>
      <c r="CO58" s="86"/>
      <c r="CR58" s="74"/>
      <c r="CS58" s="86"/>
    </row>
    <row r="59" spans="1:97" x14ac:dyDescent="0.25">
      <c r="A59" s="33"/>
      <c r="B59" s="33"/>
      <c r="BB59" s="74"/>
      <c r="BC59" s="86"/>
      <c r="BD59" s="74"/>
      <c r="BE59" s="86"/>
      <c r="BF59" s="74"/>
      <c r="BG59" s="86"/>
      <c r="BH59" s="74"/>
      <c r="BI59" s="86"/>
      <c r="BJ59" s="74"/>
      <c r="BK59" s="86"/>
      <c r="BL59" s="74"/>
      <c r="BM59" s="86"/>
      <c r="BN59" s="74"/>
      <c r="BO59" s="86"/>
      <c r="BP59" s="74"/>
      <c r="BQ59" s="86"/>
      <c r="BR59" s="74"/>
      <c r="BS59" s="86"/>
      <c r="BT59" s="74"/>
      <c r="BU59" s="86"/>
      <c r="BV59" s="74"/>
      <c r="BW59" s="86"/>
      <c r="BX59" s="74"/>
      <c r="BY59" s="86"/>
      <c r="BZ59" s="74"/>
      <c r="CA59" s="86"/>
      <c r="CB59" s="74"/>
      <c r="CC59" s="86"/>
      <c r="CH59" s="74"/>
      <c r="CI59" s="86"/>
      <c r="CN59" s="74"/>
      <c r="CO59" s="86"/>
      <c r="CR59" s="74"/>
      <c r="CS59" s="86"/>
    </row>
    <row r="60" spans="1:97" x14ac:dyDescent="0.25">
      <c r="A60" s="33"/>
      <c r="B60" s="33"/>
      <c r="BB60" s="74"/>
      <c r="BC60" s="86"/>
      <c r="BD60" s="74"/>
      <c r="BE60" s="86"/>
      <c r="BF60" s="74"/>
      <c r="BG60" s="86"/>
      <c r="BH60" s="74"/>
      <c r="BI60" s="86"/>
      <c r="BJ60" s="74"/>
      <c r="BK60" s="86"/>
      <c r="BL60" s="74"/>
      <c r="BM60" s="86"/>
      <c r="BN60" s="74"/>
      <c r="BO60" s="86"/>
      <c r="BP60" s="74"/>
      <c r="BQ60" s="86"/>
      <c r="BR60" s="74"/>
      <c r="BS60" s="86"/>
      <c r="BT60" s="74"/>
      <c r="BU60" s="86"/>
      <c r="BV60" s="74"/>
      <c r="BW60" s="86"/>
      <c r="BX60" s="74"/>
      <c r="BY60" s="86"/>
      <c r="BZ60" s="74"/>
      <c r="CA60" s="86"/>
      <c r="CB60" s="74"/>
      <c r="CC60" s="86"/>
      <c r="CH60" s="74"/>
      <c r="CI60" s="86"/>
      <c r="CN60" s="74"/>
      <c r="CO60" s="86"/>
      <c r="CR60" s="74"/>
      <c r="CS60" s="86"/>
    </row>
    <row r="61" spans="1:97" x14ac:dyDescent="0.25">
      <c r="A61" s="33"/>
      <c r="B61" s="33"/>
      <c r="BB61" s="74"/>
      <c r="BC61" s="86"/>
      <c r="BD61" s="74"/>
      <c r="BE61" s="86"/>
      <c r="BF61" s="74"/>
      <c r="BG61" s="86"/>
      <c r="BH61" s="74"/>
      <c r="BI61" s="86"/>
      <c r="BJ61" s="74"/>
      <c r="BK61" s="86"/>
      <c r="BL61" s="74"/>
      <c r="BM61" s="86"/>
      <c r="BN61" s="74"/>
      <c r="BO61" s="86"/>
      <c r="BP61" s="74"/>
      <c r="BQ61" s="86"/>
      <c r="BR61" s="74"/>
      <c r="BS61" s="86"/>
      <c r="BT61" s="74"/>
      <c r="BU61" s="86"/>
      <c r="BV61" s="74"/>
      <c r="BW61" s="86"/>
      <c r="BX61" s="74"/>
      <c r="BY61" s="86"/>
      <c r="BZ61" s="74"/>
      <c r="CA61" s="86"/>
      <c r="CB61" s="74"/>
      <c r="CC61" s="86"/>
      <c r="CH61" s="74"/>
      <c r="CI61" s="86"/>
      <c r="CN61" s="74"/>
      <c r="CO61" s="86"/>
      <c r="CR61" s="74"/>
      <c r="CS61" s="86"/>
    </row>
    <row r="62" spans="1:97" x14ac:dyDescent="0.25">
      <c r="A62" s="33"/>
      <c r="B62" s="33"/>
      <c r="BB62" s="74"/>
      <c r="BC62" s="86"/>
      <c r="BD62" s="74"/>
      <c r="BE62" s="86"/>
      <c r="BF62" s="74"/>
      <c r="BG62" s="86"/>
      <c r="BH62" s="74"/>
      <c r="BI62" s="86"/>
      <c r="BJ62" s="74"/>
      <c r="BK62" s="86"/>
      <c r="BL62" s="74"/>
      <c r="BM62" s="86"/>
      <c r="BN62" s="74"/>
      <c r="BO62" s="86"/>
      <c r="BP62" s="74"/>
      <c r="BQ62" s="86"/>
      <c r="BR62" s="74"/>
      <c r="BS62" s="86"/>
      <c r="BT62" s="74"/>
      <c r="BU62" s="86"/>
      <c r="BV62" s="74"/>
      <c r="BW62" s="86"/>
      <c r="BX62" s="74"/>
      <c r="BY62" s="86"/>
      <c r="BZ62" s="74"/>
      <c r="CA62" s="86"/>
      <c r="CB62" s="74"/>
      <c r="CC62" s="86"/>
      <c r="CH62" s="74"/>
      <c r="CI62" s="86"/>
      <c r="CN62" s="74"/>
      <c r="CO62" s="86"/>
      <c r="CR62" s="74"/>
      <c r="CS62" s="86"/>
    </row>
    <row r="63" spans="1:97" x14ac:dyDescent="0.25">
      <c r="A63" s="33"/>
      <c r="B63" s="33"/>
      <c r="BB63" s="74"/>
      <c r="BC63" s="86"/>
      <c r="BD63" s="74"/>
      <c r="BE63" s="86"/>
      <c r="BF63" s="74"/>
      <c r="BG63" s="86"/>
      <c r="BH63" s="74"/>
      <c r="BI63" s="86"/>
      <c r="BJ63" s="74"/>
      <c r="BK63" s="86"/>
      <c r="BL63" s="74"/>
      <c r="BM63" s="86"/>
      <c r="BN63" s="74"/>
      <c r="BO63" s="86"/>
      <c r="BP63" s="74"/>
      <c r="BQ63" s="86"/>
      <c r="BR63" s="74"/>
      <c r="BS63" s="86"/>
      <c r="BT63" s="74"/>
      <c r="BU63" s="86"/>
      <c r="BV63" s="74"/>
      <c r="BW63" s="86"/>
      <c r="BX63" s="74"/>
      <c r="BY63" s="86"/>
      <c r="BZ63" s="74"/>
      <c r="CA63" s="86"/>
      <c r="CB63" s="74"/>
      <c r="CC63" s="86"/>
      <c r="CH63" s="74"/>
      <c r="CI63" s="86"/>
      <c r="CN63" s="74"/>
      <c r="CO63" s="86"/>
      <c r="CR63" s="74"/>
      <c r="CS63" s="86"/>
    </row>
    <row r="64" spans="1:97" x14ac:dyDescent="0.25">
      <c r="A64" s="33"/>
      <c r="B64" s="33"/>
      <c r="BB64" s="74"/>
      <c r="BC64" s="86"/>
      <c r="BD64" s="74"/>
      <c r="BE64" s="86"/>
      <c r="BF64" s="74"/>
      <c r="BG64" s="86"/>
      <c r="BH64" s="74"/>
      <c r="BI64" s="86"/>
      <c r="BJ64" s="74"/>
      <c r="BK64" s="86"/>
      <c r="BL64" s="74"/>
      <c r="BM64" s="86"/>
      <c r="BN64" s="74"/>
      <c r="BO64" s="86"/>
      <c r="BP64" s="74"/>
      <c r="BQ64" s="86"/>
      <c r="BR64" s="74"/>
      <c r="BS64" s="86"/>
      <c r="BT64" s="74"/>
      <c r="BU64" s="86"/>
      <c r="BV64" s="74"/>
      <c r="BW64" s="86"/>
      <c r="BX64" s="74"/>
      <c r="BY64" s="86"/>
      <c r="BZ64" s="74"/>
      <c r="CA64" s="86"/>
      <c r="CB64" s="74"/>
      <c r="CC64" s="86"/>
      <c r="CH64" s="74"/>
      <c r="CI64" s="86"/>
      <c r="CN64" s="74"/>
      <c r="CO64" s="86"/>
      <c r="CR64" s="74"/>
      <c r="CS64" s="86"/>
    </row>
    <row r="65" spans="1:97" x14ac:dyDescent="0.25">
      <c r="A65" s="33"/>
      <c r="B65" s="33"/>
      <c r="BB65" s="74"/>
      <c r="BC65" s="86"/>
      <c r="BD65" s="74"/>
      <c r="BE65" s="86"/>
      <c r="BF65" s="74"/>
      <c r="BG65" s="86"/>
      <c r="BH65" s="74"/>
      <c r="BI65" s="86"/>
      <c r="BJ65" s="74"/>
      <c r="BK65" s="86"/>
      <c r="BL65" s="74"/>
      <c r="BM65" s="86"/>
      <c r="BN65" s="74"/>
      <c r="BO65" s="86"/>
      <c r="BP65" s="74"/>
      <c r="BQ65" s="86"/>
      <c r="BR65" s="74"/>
      <c r="BS65" s="86"/>
      <c r="BT65" s="74"/>
      <c r="BU65" s="86"/>
      <c r="BV65" s="74"/>
      <c r="BW65" s="86"/>
      <c r="BX65" s="74"/>
      <c r="BY65" s="86"/>
      <c r="BZ65" s="74"/>
      <c r="CA65" s="86"/>
      <c r="CB65" s="74"/>
      <c r="CC65" s="86"/>
      <c r="CH65" s="74"/>
      <c r="CI65" s="86"/>
      <c r="CN65" s="74"/>
      <c r="CO65" s="86"/>
      <c r="CR65" s="74"/>
      <c r="CS65" s="86"/>
    </row>
    <row r="66" spans="1:97" x14ac:dyDescent="0.25">
      <c r="A66" s="33"/>
      <c r="B66" s="33"/>
      <c r="BB66" s="74"/>
      <c r="BC66" s="86"/>
      <c r="BD66" s="74"/>
      <c r="BE66" s="86"/>
      <c r="BF66" s="74"/>
      <c r="BG66" s="86"/>
      <c r="BH66" s="74"/>
      <c r="BI66" s="86"/>
      <c r="BJ66" s="74"/>
      <c r="BK66" s="86"/>
      <c r="BL66" s="74"/>
      <c r="BM66" s="86"/>
      <c r="BN66" s="74"/>
      <c r="BO66" s="86"/>
      <c r="BP66" s="74"/>
      <c r="BQ66" s="86"/>
      <c r="BR66" s="74"/>
      <c r="BS66" s="86"/>
      <c r="BT66" s="74"/>
      <c r="BU66" s="86"/>
      <c r="BV66" s="74"/>
      <c r="BW66" s="86"/>
      <c r="BX66" s="74"/>
      <c r="BY66" s="86"/>
      <c r="BZ66" s="74"/>
      <c r="CA66" s="86"/>
      <c r="CB66" s="74"/>
      <c r="CC66" s="86"/>
      <c r="CH66" s="74"/>
      <c r="CI66" s="86"/>
      <c r="CN66" s="74"/>
      <c r="CO66" s="86"/>
      <c r="CR66" s="74"/>
      <c r="CS66" s="86"/>
    </row>
    <row r="67" spans="1:97" x14ac:dyDescent="0.25">
      <c r="A67" s="33"/>
      <c r="B67" s="33"/>
      <c r="BB67" s="74"/>
      <c r="BC67" s="86"/>
      <c r="BD67" s="74"/>
      <c r="BE67" s="86"/>
      <c r="BF67" s="74"/>
      <c r="BG67" s="86"/>
      <c r="BH67" s="74"/>
      <c r="BI67" s="86"/>
      <c r="BJ67" s="74"/>
      <c r="BK67" s="86"/>
      <c r="BL67" s="74"/>
      <c r="BM67" s="86"/>
      <c r="BN67" s="74"/>
      <c r="BO67" s="86"/>
      <c r="BP67" s="74"/>
      <c r="BQ67" s="86"/>
      <c r="BR67" s="74"/>
      <c r="BS67" s="86"/>
      <c r="BT67" s="74"/>
      <c r="BU67" s="86"/>
      <c r="BV67" s="74"/>
      <c r="BW67" s="86"/>
      <c r="BX67" s="74"/>
      <c r="BY67" s="86"/>
      <c r="BZ67" s="74"/>
      <c r="CA67" s="86"/>
      <c r="CB67" s="74"/>
      <c r="CC67" s="86"/>
      <c r="CH67" s="74"/>
      <c r="CI67" s="86"/>
      <c r="CN67" s="74"/>
      <c r="CO67" s="86"/>
      <c r="CR67" s="74"/>
      <c r="CS67" s="86"/>
    </row>
    <row r="68" spans="1:97" x14ac:dyDescent="0.25">
      <c r="A68" s="33"/>
      <c r="B68" s="33"/>
      <c r="BB68" s="74"/>
      <c r="BC68" s="86"/>
      <c r="BD68" s="74"/>
      <c r="BE68" s="86"/>
      <c r="BF68" s="74"/>
      <c r="BG68" s="86"/>
      <c r="BH68" s="74"/>
      <c r="BI68" s="86"/>
      <c r="BJ68" s="74"/>
      <c r="BK68" s="86"/>
      <c r="BL68" s="74"/>
      <c r="BM68" s="86"/>
      <c r="BN68" s="74"/>
      <c r="BO68" s="86"/>
      <c r="BP68" s="74"/>
      <c r="BQ68" s="86"/>
      <c r="BR68" s="74"/>
      <c r="BS68" s="86"/>
      <c r="BT68" s="74"/>
      <c r="BU68" s="86"/>
      <c r="BV68" s="74"/>
      <c r="BW68" s="86"/>
      <c r="BX68" s="74"/>
      <c r="BY68" s="86"/>
      <c r="BZ68" s="74"/>
      <c r="CA68" s="86"/>
      <c r="CB68" s="74"/>
      <c r="CC68" s="86"/>
      <c r="CH68" s="74"/>
      <c r="CI68" s="86"/>
      <c r="CN68" s="74"/>
      <c r="CO68" s="86"/>
      <c r="CR68" s="74"/>
      <c r="CS68" s="86"/>
    </row>
    <row r="69" spans="1:97" x14ac:dyDescent="0.25">
      <c r="A69" s="33"/>
      <c r="B69" s="33"/>
      <c r="BB69" s="74"/>
      <c r="BC69" s="86"/>
      <c r="BD69" s="74"/>
      <c r="BE69" s="86"/>
      <c r="BF69" s="74"/>
      <c r="BG69" s="86"/>
      <c r="BH69" s="74"/>
      <c r="BI69" s="86"/>
      <c r="BJ69" s="74"/>
      <c r="BK69" s="86"/>
      <c r="BL69" s="74"/>
      <c r="BM69" s="86"/>
      <c r="BN69" s="74"/>
      <c r="BO69" s="86"/>
      <c r="BP69" s="74"/>
      <c r="BQ69" s="86"/>
      <c r="BR69" s="74"/>
      <c r="BS69" s="86"/>
      <c r="BT69" s="74"/>
      <c r="BU69" s="86"/>
      <c r="BV69" s="74"/>
      <c r="BW69" s="86"/>
      <c r="BX69" s="74"/>
      <c r="BY69" s="86"/>
      <c r="BZ69" s="74"/>
      <c r="CA69" s="86"/>
      <c r="CB69" s="74"/>
      <c r="CC69" s="86"/>
      <c r="CH69" s="74"/>
      <c r="CI69" s="86"/>
      <c r="CN69" s="74"/>
      <c r="CO69" s="86"/>
      <c r="CR69" s="74"/>
      <c r="CS69" s="86"/>
    </row>
    <row r="70" spans="1:97" x14ac:dyDescent="0.25">
      <c r="A70" s="33"/>
      <c r="B70" s="33"/>
      <c r="BB70" s="74"/>
      <c r="BC70" s="86"/>
      <c r="BD70" s="74"/>
      <c r="BE70" s="86"/>
      <c r="BF70" s="74"/>
      <c r="BG70" s="86"/>
      <c r="BH70" s="74"/>
      <c r="BI70" s="86"/>
      <c r="BJ70" s="74"/>
      <c r="BK70" s="86"/>
      <c r="BL70" s="74"/>
      <c r="BM70" s="86"/>
      <c r="BN70" s="74"/>
      <c r="BO70" s="86"/>
      <c r="BP70" s="74"/>
      <c r="BQ70" s="86"/>
      <c r="BR70" s="74"/>
      <c r="BS70" s="86"/>
      <c r="BT70" s="74"/>
      <c r="BU70" s="86"/>
      <c r="BV70" s="74"/>
      <c r="BW70" s="86"/>
      <c r="BX70" s="74"/>
      <c r="BY70" s="86"/>
      <c r="BZ70" s="74"/>
      <c r="CA70" s="86"/>
      <c r="CB70" s="74"/>
      <c r="CC70" s="86"/>
      <c r="CH70" s="74"/>
      <c r="CI70" s="86"/>
      <c r="CN70" s="74"/>
      <c r="CO70" s="86"/>
      <c r="CR70" s="74"/>
      <c r="CS70" s="86"/>
    </row>
    <row r="71" spans="1:97" x14ac:dyDescent="0.25">
      <c r="A71" s="33"/>
      <c r="B71" s="33"/>
      <c r="BB71" s="74"/>
      <c r="BC71" s="86"/>
      <c r="BD71" s="74"/>
      <c r="BE71" s="86"/>
      <c r="BF71" s="74"/>
      <c r="BG71" s="86"/>
      <c r="BH71" s="74"/>
      <c r="BI71" s="86"/>
      <c r="BJ71" s="74"/>
      <c r="BK71" s="86"/>
      <c r="BL71" s="74"/>
      <c r="BM71" s="86"/>
      <c r="BN71" s="74"/>
      <c r="BO71" s="86"/>
      <c r="BP71" s="74"/>
      <c r="BQ71" s="86"/>
      <c r="BR71" s="74"/>
      <c r="BS71" s="86"/>
      <c r="BT71" s="74"/>
      <c r="BU71" s="86"/>
      <c r="BV71" s="74"/>
      <c r="BW71" s="86"/>
      <c r="BX71" s="74"/>
      <c r="BY71" s="86"/>
      <c r="BZ71" s="74"/>
      <c r="CA71" s="86"/>
      <c r="CB71" s="74"/>
      <c r="CC71" s="86"/>
      <c r="CH71" s="74"/>
      <c r="CI71" s="86"/>
      <c r="CN71" s="74"/>
      <c r="CO71" s="86"/>
      <c r="CR71" s="74"/>
      <c r="CS71" s="86"/>
    </row>
    <row r="72" spans="1:97" x14ac:dyDescent="0.25">
      <c r="A72" s="33"/>
      <c r="B72" s="33"/>
      <c r="BB72" s="74"/>
      <c r="BC72" s="86"/>
      <c r="BD72" s="74"/>
      <c r="BE72" s="86"/>
      <c r="BF72" s="74"/>
      <c r="BG72" s="86"/>
      <c r="BH72" s="74"/>
      <c r="BI72" s="86"/>
      <c r="BJ72" s="74"/>
      <c r="BK72" s="86"/>
      <c r="BL72" s="74"/>
      <c r="BM72" s="86"/>
      <c r="BN72" s="74"/>
      <c r="BO72" s="86"/>
      <c r="BP72" s="74"/>
      <c r="BQ72" s="86"/>
      <c r="BR72" s="74"/>
      <c r="BS72" s="86"/>
      <c r="BT72" s="74"/>
      <c r="BU72" s="86"/>
      <c r="BV72" s="74"/>
      <c r="BW72" s="86"/>
      <c r="BX72" s="74"/>
      <c r="BY72" s="86"/>
      <c r="BZ72" s="74"/>
      <c r="CA72" s="86"/>
      <c r="CB72" s="74"/>
      <c r="CC72" s="86"/>
      <c r="CH72" s="74"/>
      <c r="CI72" s="86"/>
      <c r="CN72" s="74"/>
      <c r="CO72" s="86"/>
      <c r="CR72" s="74"/>
      <c r="CS72" s="86"/>
    </row>
    <row r="73" spans="1:97" x14ac:dyDescent="0.25">
      <c r="A73" s="33"/>
      <c r="B73" s="33"/>
      <c r="BB73" s="74"/>
      <c r="BC73" s="86"/>
      <c r="BD73" s="74"/>
      <c r="BE73" s="86"/>
      <c r="BF73" s="74"/>
      <c r="BG73" s="86"/>
      <c r="BH73" s="74"/>
      <c r="BI73" s="86"/>
      <c r="BJ73" s="74"/>
      <c r="BK73" s="86"/>
      <c r="BL73" s="74"/>
      <c r="BM73" s="86"/>
      <c r="BN73" s="74"/>
      <c r="BO73" s="86"/>
      <c r="BP73" s="74"/>
      <c r="BQ73" s="86"/>
      <c r="BR73" s="74"/>
      <c r="BS73" s="86"/>
      <c r="BT73" s="74"/>
      <c r="BU73" s="86"/>
      <c r="BV73" s="74"/>
      <c r="BW73" s="86"/>
      <c r="BX73" s="74"/>
      <c r="BY73" s="86"/>
      <c r="BZ73" s="74"/>
      <c r="CA73" s="86"/>
      <c r="CB73" s="74"/>
      <c r="CC73" s="86"/>
      <c r="CH73" s="74"/>
      <c r="CI73" s="86"/>
      <c r="CN73" s="74"/>
      <c r="CO73" s="86"/>
      <c r="CR73" s="74"/>
      <c r="CS73" s="86"/>
    </row>
    <row r="74" spans="1:97" x14ac:dyDescent="0.25">
      <c r="A74" s="33"/>
      <c r="B74" s="33"/>
      <c r="BB74" s="74"/>
      <c r="BC74" s="86"/>
      <c r="BD74" s="74"/>
      <c r="BE74" s="86"/>
      <c r="BF74" s="74"/>
      <c r="BG74" s="86"/>
      <c r="BH74" s="74"/>
      <c r="BI74" s="86"/>
      <c r="BJ74" s="74"/>
      <c r="BK74" s="86"/>
      <c r="BL74" s="74"/>
      <c r="BM74" s="86"/>
      <c r="BN74" s="74"/>
      <c r="BO74" s="86"/>
      <c r="BP74" s="74"/>
      <c r="BQ74" s="86"/>
      <c r="BR74" s="74"/>
      <c r="BS74" s="86"/>
      <c r="BT74" s="74"/>
      <c r="BU74" s="86"/>
      <c r="BV74" s="74"/>
      <c r="BW74" s="86"/>
      <c r="BX74" s="74"/>
      <c r="BY74" s="86"/>
      <c r="BZ74" s="74"/>
      <c r="CA74" s="86"/>
      <c r="CB74" s="74"/>
      <c r="CC74" s="86"/>
      <c r="CH74" s="74"/>
      <c r="CI74" s="86"/>
      <c r="CN74" s="74"/>
      <c r="CO74" s="86"/>
      <c r="CR74" s="74"/>
      <c r="CS74" s="86"/>
    </row>
    <row r="75" spans="1:97" x14ac:dyDescent="0.25">
      <c r="A75" s="33"/>
      <c r="B75" s="33"/>
      <c r="BB75" s="74"/>
      <c r="BC75" s="86"/>
      <c r="BD75" s="74"/>
      <c r="BE75" s="86"/>
      <c r="BF75" s="74"/>
      <c r="BG75" s="86"/>
      <c r="BH75" s="74"/>
      <c r="BI75" s="86"/>
      <c r="BJ75" s="74"/>
      <c r="BK75" s="86"/>
      <c r="BL75" s="74"/>
      <c r="BM75" s="86"/>
      <c r="BN75" s="74"/>
      <c r="BO75" s="86"/>
      <c r="BP75" s="74"/>
      <c r="BQ75" s="86"/>
      <c r="BR75" s="74"/>
      <c r="BS75" s="86"/>
      <c r="BT75" s="74"/>
      <c r="BU75" s="86"/>
      <c r="BV75" s="74"/>
      <c r="BW75" s="86"/>
      <c r="BX75" s="74"/>
      <c r="BY75" s="86"/>
      <c r="BZ75" s="74"/>
      <c r="CA75" s="86"/>
      <c r="CB75" s="74"/>
      <c r="CC75" s="86"/>
      <c r="CH75" s="74"/>
      <c r="CI75" s="86"/>
      <c r="CN75" s="74"/>
      <c r="CO75" s="86"/>
      <c r="CR75" s="74"/>
      <c r="CS75" s="86"/>
    </row>
    <row r="76" spans="1:97" x14ac:dyDescent="0.25">
      <c r="A76" s="33"/>
      <c r="B76" s="33"/>
      <c r="BB76" s="74"/>
      <c r="BC76" s="86"/>
      <c r="BD76" s="74"/>
      <c r="BE76" s="86"/>
      <c r="BF76" s="74"/>
      <c r="BG76" s="86"/>
      <c r="BH76" s="74"/>
      <c r="BI76" s="86"/>
      <c r="BJ76" s="74"/>
      <c r="BK76" s="86"/>
      <c r="BL76" s="74"/>
      <c r="BM76" s="86"/>
      <c r="BN76" s="74"/>
      <c r="BO76" s="86"/>
      <c r="BP76" s="74"/>
      <c r="BQ76" s="86"/>
      <c r="BR76" s="74"/>
      <c r="BS76" s="86"/>
      <c r="BT76" s="74"/>
      <c r="BU76" s="86"/>
      <c r="BV76" s="74"/>
      <c r="BW76" s="86"/>
      <c r="BX76" s="74"/>
      <c r="BY76" s="86"/>
      <c r="BZ76" s="74"/>
      <c r="CA76" s="86"/>
      <c r="CB76" s="74"/>
      <c r="CC76" s="86"/>
      <c r="CH76" s="74"/>
      <c r="CI76" s="86"/>
      <c r="CN76" s="74"/>
      <c r="CO76" s="86"/>
      <c r="CR76" s="74"/>
      <c r="CS76" s="86"/>
    </row>
    <row r="77" spans="1:97" x14ac:dyDescent="0.25">
      <c r="A77" s="33"/>
      <c r="B77" s="33"/>
      <c r="BB77" s="74"/>
      <c r="BC77" s="86"/>
      <c r="BD77" s="74"/>
      <c r="BE77" s="86"/>
      <c r="BF77" s="74"/>
      <c r="BG77" s="86"/>
      <c r="BH77" s="74"/>
      <c r="BI77" s="86"/>
      <c r="BJ77" s="74"/>
      <c r="BK77" s="86"/>
      <c r="BL77" s="74"/>
      <c r="BM77" s="86"/>
      <c r="BN77" s="74"/>
      <c r="BO77" s="86"/>
      <c r="BP77" s="74"/>
      <c r="BQ77" s="86"/>
      <c r="BR77" s="74"/>
      <c r="BS77" s="86"/>
      <c r="BT77" s="74"/>
      <c r="BU77" s="86"/>
      <c r="BV77" s="74"/>
      <c r="BW77" s="86"/>
      <c r="BX77" s="74"/>
      <c r="BY77" s="86"/>
      <c r="BZ77" s="74"/>
      <c r="CA77" s="86"/>
      <c r="CB77" s="74"/>
      <c r="CC77" s="86"/>
      <c r="CH77" s="74"/>
      <c r="CI77" s="86"/>
      <c r="CN77" s="74"/>
      <c r="CO77" s="86"/>
      <c r="CR77" s="74"/>
      <c r="CS77" s="86"/>
    </row>
    <row r="78" spans="1:97" x14ac:dyDescent="0.25">
      <c r="A78" s="33"/>
      <c r="B78" s="33"/>
      <c r="BB78" s="74"/>
      <c r="BC78" s="86"/>
      <c r="BD78" s="74"/>
      <c r="BE78" s="86"/>
      <c r="BF78" s="74"/>
      <c r="BG78" s="86"/>
      <c r="BH78" s="74"/>
      <c r="BI78" s="86"/>
      <c r="BJ78" s="74"/>
      <c r="BK78" s="86"/>
      <c r="BL78" s="74"/>
      <c r="BM78" s="86"/>
      <c r="BN78" s="74"/>
      <c r="BO78" s="86"/>
      <c r="BP78" s="74"/>
      <c r="BQ78" s="86"/>
      <c r="BR78" s="74"/>
      <c r="BS78" s="86"/>
      <c r="BT78" s="74"/>
      <c r="BU78" s="86"/>
      <c r="BV78" s="74"/>
      <c r="BW78" s="86"/>
      <c r="BX78" s="74"/>
      <c r="BY78" s="86"/>
      <c r="BZ78" s="74"/>
      <c r="CA78" s="86"/>
      <c r="CB78" s="74"/>
      <c r="CC78" s="86"/>
      <c r="CH78" s="74"/>
      <c r="CI78" s="86"/>
      <c r="CN78" s="74"/>
      <c r="CO78" s="86"/>
      <c r="CR78" s="74"/>
      <c r="CS78" s="86"/>
    </row>
    <row r="79" spans="1:97" x14ac:dyDescent="0.25">
      <c r="A79" s="33"/>
      <c r="B79" s="33"/>
      <c r="BB79" s="74"/>
      <c r="BC79" s="86"/>
      <c r="BD79" s="74"/>
      <c r="BE79" s="86"/>
      <c r="BF79" s="74"/>
      <c r="BG79" s="86"/>
      <c r="BH79" s="74"/>
      <c r="BI79" s="86"/>
      <c r="BJ79" s="74"/>
      <c r="BK79" s="86"/>
      <c r="BL79" s="74"/>
      <c r="BM79" s="86"/>
      <c r="BN79" s="74"/>
      <c r="BO79" s="86"/>
      <c r="BP79" s="74"/>
      <c r="BQ79" s="86"/>
      <c r="BR79" s="74"/>
      <c r="BS79" s="86"/>
      <c r="BT79" s="74"/>
      <c r="BU79" s="86"/>
      <c r="BV79" s="74"/>
      <c r="BW79" s="86"/>
      <c r="BX79" s="74"/>
      <c r="BY79" s="86"/>
      <c r="BZ79" s="74"/>
      <c r="CA79" s="86"/>
      <c r="CB79" s="74"/>
      <c r="CC79" s="86"/>
      <c r="CH79" s="74"/>
      <c r="CI79" s="86"/>
      <c r="CN79" s="74"/>
      <c r="CO79" s="86"/>
      <c r="CR79" s="74"/>
      <c r="CS79" s="86"/>
    </row>
    <row r="80" spans="1:97" x14ac:dyDescent="0.25">
      <c r="A80" s="33"/>
      <c r="B80" s="33"/>
      <c r="BB80" s="74"/>
      <c r="BC80" s="86"/>
      <c r="BD80" s="74"/>
      <c r="BE80" s="86"/>
      <c r="BF80" s="74"/>
      <c r="BG80" s="86"/>
      <c r="BH80" s="74"/>
      <c r="BI80" s="86"/>
      <c r="BJ80" s="74"/>
      <c r="BK80" s="86"/>
      <c r="BL80" s="74"/>
      <c r="BM80" s="86"/>
      <c r="BN80" s="74"/>
      <c r="BO80" s="86"/>
      <c r="BP80" s="74"/>
      <c r="BQ80" s="86"/>
      <c r="BR80" s="74"/>
      <c r="BS80" s="86"/>
      <c r="BT80" s="74"/>
      <c r="BU80" s="86"/>
      <c r="BV80" s="74"/>
      <c r="BW80" s="86"/>
      <c r="BX80" s="74"/>
      <c r="BY80" s="86"/>
      <c r="BZ80" s="74"/>
      <c r="CA80" s="86"/>
      <c r="CB80" s="74"/>
      <c r="CC80" s="86"/>
      <c r="CH80" s="74"/>
      <c r="CI80" s="86"/>
      <c r="CN80" s="74"/>
      <c r="CO80" s="86"/>
      <c r="CR80" s="74"/>
      <c r="CS80" s="86"/>
    </row>
    <row r="81" spans="1:97" x14ac:dyDescent="0.25">
      <c r="A81" s="33"/>
      <c r="B81" s="33"/>
      <c r="BB81" s="74"/>
      <c r="BC81" s="86"/>
      <c r="BD81" s="74"/>
      <c r="BE81" s="86"/>
      <c r="BF81" s="74"/>
      <c r="BG81" s="86"/>
      <c r="BH81" s="74"/>
      <c r="BI81" s="86"/>
      <c r="BJ81" s="74"/>
      <c r="BK81" s="86"/>
      <c r="BL81" s="74"/>
      <c r="BM81" s="86"/>
      <c r="BN81" s="74"/>
      <c r="BO81" s="86"/>
      <c r="BP81" s="74"/>
      <c r="BQ81" s="86"/>
      <c r="BR81" s="74"/>
      <c r="BS81" s="86"/>
      <c r="BT81" s="74"/>
      <c r="BU81" s="86"/>
      <c r="BV81" s="74"/>
      <c r="BW81" s="86"/>
      <c r="BX81" s="74"/>
      <c r="BY81" s="86"/>
      <c r="BZ81" s="74"/>
      <c r="CA81" s="86"/>
      <c r="CB81" s="74"/>
      <c r="CC81" s="86"/>
      <c r="CH81" s="74"/>
      <c r="CI81" s="86"/>
      <c r="CN81" s="74"/>
      <c r="CO81" s="86"/>
      <c r="CR81" s="74"/>
      <c r="CS81" s="86"/>
    </row>
    <row r="82" spans="1:97" x14ac:dyDescent="0.25">
      <c r="A82" s="33"/>
      <c r="B82" s="33"/>
      <c r="BB82" s="74"/>
      <c r="BC82" s="86"/>
      <c r="BD82" s="74"/>
      <c r="BE82" s="86"/>
      <c r="BF82" s="74"/>
      <c r="BG82" s="86"/>
      <c r="BH82" s="74"/>
      <c r="BI82" s="86"/>
      <c r="BJ82" s="74"/>
      <c r="BK82" s="86"/>
      <c r="BL82" s="74"/>
      <c r="BM82" s="86"/>
      <c r="BN82" s="74"/>
      <c r="BO82" s="86"/>
      <c r="BP82" s="74"/>
      <c r="BQ82" s="86"/>
      <c r="BR82" s="74"/>
      <c r="BS82" s="86"/>
      <c r="BT82" s="74"/>
      <c r="BU82" s="86"/>
      <c r="BV82" s="74"/>
      <c r="BW82" s="86"/>
      <c r="BX82" s="74"/>
      <c r="BY82" s="86"/>
      <c r="BZ82" s="74"/>
      <c r="CA82" s="86"/>
      <c r="CB82" s="74"/>
      <c r="CC82" s="86"/>
      <c r="CH82" s="74"/>
      <c r="CI82" s="86"/>
      <c r="CN82" s="74"/>
      <c r="CO82" s="86"/>
      <c r="CR82" s="74"/>
      <c r="CS82" s="86"/>
    </row>
    <row r="83" spans="1:97" x14ac:dyDescent="0.25">
      <c r="A83" s="33"/>
      <c r="B83" s="33"/>
      <c r="BB83" s="74"/>
      <c r="BC83" s="86"/>
      <c r="BD83" s="74"/>
      <c r="BE83" s="86"/>
      <c r="BF83" s="74"/>
      <c r="BG83" s="86"/>
      <c r="BH83" s="74"/>
      <c r="BI83" s="86"/>
      <c r="BJ83" s="74"/>
      <c r="BK83" s="86"/>
      <c r="BL83" s="74"/>
      <c r="BM83" s="86"/>
      <c r="BN83" s="74"/>
      <c r="BO83" s="86"/>
      <c r="BP83" s="74"/>
      <c r="BQ83" s="86"/>
      <c r="BR83" s="74"/>
      <c r="BS83" s="86"/>
      <c r="BT83" s="74"/>
      <c r="BU83" s="86"/>
      <c r="BV83" s="74"/>
      <c r="BW83" s="86"/>
      <c r="BX83" s="74"/>
      <c r="BY83" s="86"/>
      <c r="BZ83" s="74"/>
      <c r="CA83" s="86"/>
      <c r="CB83" s="74"/>
      <c r="CC83" s="86"/>
      <c r="CH83" s="74"/>
      <c r="CI83" s="86"/>
      <c r="CN83" s="74"/>
      <c r="CO83" s="86"/>
      <c r="CR83" s="74"/>
      <c r="CS83" s="86"/>
    </row>
    <row r="84" spans="1:97" x14ac:dyDescent="0.25">
      <c r="A84" s="33"/>
      <c r="B84" s="33"/>
      <c r="BB84" s="74"/>
      <c r="BC84" s="86"/>
      <c r="BD84" s="74"/>
      <c r="BE84" s="86"/>
      <c r="BF84" s="74"/>
      <c r="BG84" s="86"/>
      <c r="BH84" s="74"/>
      <c r="BI84" s="86"/>
      <c r="BJ84" s="74"/>
      <c r="BK84" s="86"/>
      <c r="BL84" s="74"/>
      <c r="BM84" s="86"/>
      <c r="BN84" s="74"/>
      <c r="BO84" s="86"/>
      <c r="BP84" s="74"/>
      <c r="BQ84" s="86"/>
      <c r="BR84" s="74"/>
      <c r="BS84" s="86"/>
      <c r="BT84" s="74"/>
      <c r="BU84" s="86"/>
      <c r="BV84" s="74"/>
      <c r="BW84" s="86"/>
      <c r="BX84" s="74"/>
      <c r="BY84" s="86"/>
      <c r="BZ84" s="74"/>
      <c r="CA84" s="86"/>
      <c r="CB84" s="74"/>
      <c r="CC84" s="86"/>
      <c r="CH84" s="74"/>
      <c r="CI84" s="86"/>
      <c r="CN84" s="74"/>
      <c r="CO84" s="86"/>
      <c r="CR84" s="74"/>
      <c r="CS84" s="86"/>
    </row>
    <row r="85" spans="1:97" x14ac:dyDescent="0.25">
      <c r="A85" s="33"/>
      <c r="B85" s="33"/>
      <c r="BB85" s="74"/>
      <c r="BC85" s="86"/>
      <c r="BD85" s="74"/>
      <c r="BE85" s="86"/>
      <c r="BF85" s="74"/>
      <c r="BG85" s="86"/>
      <c r="BH85" s="74"/>
      <c r="BI85" s="86"/>
      <c r="BJ85" s="74"/>
      <c r="BK85" s="86"/>
      <c r="BL85" s="74"/>
      <c r="BM85" s="86"/>
      <c r="BN85" s="74"/>
      <c r="BO85" s="86"/>
      <c r="BP85" s="74"/>
      <c r="BQ85" s="86"/>
      <c r="BR85" s="74"/>
      <c r="BS85" s="86"/>
      <c r="BT85" s="74"/>
      <c r="BU85" s="86"/>
      <c r="BV85" s="74"/>
      <c r="BW85" s="86"/>
      <c r="BX85" s="74"/>
      <c r="BY85" s="86"/>
      <c r="BZ85" s="74"/>
      <c r="CA85" s="86"/>
      <c r="CB85" s="74"/>
      <c r="CC85" s="86"/>
      <c r="CH85" s="74"/>
      <c r="CI85" s="86"/>
      <c r="CN85" s="74"/>
      <c r="CO85" s="86"/>
      <c r="CR85" s="74"/>
      <c r="CS85" s="86"/>
    </row>
    <row r="86" spans="1:97" x14ac:dyDescent="0.25">
      <c r="A86" s="33"/>
      <c r="B86" s="33"/>
      <c r="BB86" s="74"/>
      <c r="BC86" s="86"/>
      <c r="BD86" s="74"/>
      <c r="BE86" s="86"/>
      <c r="BF86" s="74"/>
      <c r="BG86" s="86"/>
      <c r="BH86" s="74"/>
      <c r="BI86" s="86"/>
      <c r="BJ86" s="74"/>
      <c r="BK86" s="86"/>
      <c r="BL86" s="74"/>
      <c r="BM86" s="86"/>
      <c r="BN86" s="74"/>
      <c r="BO86" s="86"/>
      <c r="BP86" s="74"/>
      <c r="BQ86" s="86"/>
      <c r="BR86" s="74"/>
      <c r="BS86" s="86"/>
      <c r="BT86" s="74"/>
      <c r="BU86" s="86"/>
      <c r="BV86" s="74"/>
      <c r="BW86" s="86"/>
      <c r="BX86" s="74"/>
      <c r="BY86" s="86"/>
      <c r="BZ86" s="74"/>
      <c r="CA86" s="86"/>
      <c r="CB86" s="74"/>
      <c r="CC86" s="86"/>
      <c r="CH86" s="74"/>
      <c r="CI86" s="86"/>
      <c r="CN86" s="74"/>
      <c r="CO86" s="86"/>
      <c r="CR86" s="74"/>
      <c r="CS86" s="86"/>
    </row>
    <row r="87" spans="1:97" x14ac:dyDescent="0.25">
      <c r="A87" s="33"/>
      <c r="B87" s="33"/>
      <c r="BB87" s="74"/>
      <c r="BC87" s="86"/>
      <c r="BD87" s="74"/>
      <c r="BE87" s="86"/>
      <c r="BF87" s="74"/>
      <c r="BG87" s="86"/>
      <c r="BH87" s="74"/>
      <c r="BI87" s="86"/>
      <c r="BJ87" s="74"/>
      <c r="BK87" s="86"/>
      <c r="BL87" s="74"/>
      <c r="BM87" s="86"/>
      <c r="BN87" s="74"/>
      <c r="BO87" s="86"/>
      <c r="BP87" s="74"/>
      <c r="BQ87" s="86"/>
      <c r="BR87" s="74"/>
      <c r="BS87" s="86"/>
      <c r="BT87" s="74"/>
      <c r="BU87" s="86"/>
      <c r="BV87" s="74"/>
      <c r="BW87" s="86"/>
      <c r="BX87" s="74"/>
      <c r="BY87" s="86"/>
      <c r="BZ87" s="74"/>
      <c r="CA87" s="86"/>
      <c r="CB87" s="74"/>
      <c r="CC87" s="86"/>
      <c r="CH87" s="74"/>
      <c r="CI87" s="86"/>
      <c r="CN87" s="74"/>
      <c r="CO87" s="86"/>
      <c r="CR87" s="74"/>
      <c r="CS87" s="86"/>
    </row>
    <row r="88" spans="1:97" x14ac:dyDescent="0.25">
      <c r="A88" s="33"/>
      <c r="B88" s="33"/>
      <c r="BB88" s="74"/>
      <c r="BC88" s="86"/>
      <c r="BD88" s="74"/>
      <c r="BE88" s="86"/>
      <c r="BF88" s="74"/>
      <c r="BG88" s="86"/>
      <c r="BH88" s="74"/>
      <c r="BI88" s="86"/>
      <c r="BJ88" s="74"/>
      <c r="BK88" s="86"/>
      <c r="BL88" s="74"/>
      <c r="BM88" s="86"/>
      <c r="BN88" s="74"/>
      <c r="BO88" s="86"/>
      <c r="BP88" s="74"/>
      <c r="BQ88" s="86"/>
      <c r="BR88" s="74"/>
      <c r="BS88" s="86"/>
      <c r="BT88" s="74"/>
      <c r="BU88" s="86"/>
      <c r="BV88" s="74"/>
      <c r="BW88" s="86"/>
      <c r="BX88" s="74"/>
      <c r="BY88" s="86"/>
      <c r="BZ88" s="74"/>
      <c r="CA88" s="86"/>
      <c r="CB88" s="74"/>
      <c r="CC88" s="86"/>
      <c r="CH88" s="74"/>
      <c r="CI88" s="86"/>
      <c r="CN88" s="74"/>
      <c r="CO88" s="86"/>
      <c r="CR88" s="74"/>
      <c r="CS88" s="86"/>
    </row>
    <row r="89" spans="1:97" x14ac:dyDescent="0.25">
      <c r="A89" s="33"/>
      <c r="B89" s="33"/>
      <c r="BB89" s="74"/>
      <c r="BC89" s="86"/>
      <c r="BD89" s="74"/>
      <c r="BE89" s="86"/>
      <c r="BF89" s="74"/>
      <c r="BG89" s="86"/>
      <c r="BH89" s="74"/>
      <c r="BI89" s="86"/>
      <c r="BJ89" s="74"/>
      <c r="BK89" s="86"/>
      <c r="BL89" s="74"/>
      <c r="BM89" s="86"/>
      <c r="BN89" s="74"/>
      <c r="BO89" s="86"/>
      <c r="BP89" s="74"/>
      <c r="BQ89" s="86"/>
      <c r="BR89" s="74"/>
      <c r="BS89" s="86"/>
      <c r="BT89" s="74"/>
      <c r="BU89" s="86"/>
      <c r="BV89" s="74"/>
      <c r="BW89" s="86"/>
      <c r="BX89" s="74"/>
      <c r="BY89" s="86"/>
      <c r="BZ89" s="74"/>
      <c r="CA89" s="86"/>
      <c r="CB89" s="74"/>
      <c r="CC89" s="86"/>
      <c r="CH89" s="74"/>
      <c r="CI89" s="86"/>
      <c r="CN89" s="74"/>
      <c r="CO89" s="86"/>
      <c r="CR89" s="74"/>
      <c r="CS89" s="86"/>
    </row>
    <row r="90" spans="1:97" x14ac:dyDescent="0.25">
      <c r="A90" s="33"/>
      <c r="B90" s="33"/>
      <c r="BB90" s="74"/>
      <c r="BC90" s="86"/>
      <c r="BD90" s="74"/>
      <c r="BE90" s="86"/>
      <c r="BF90" s="74"/>
      <c r="BG90" s="86"/>
      <c r="BH90" s="74"/>
      <c r="BI90" s="86"/>
      <c r="BJ90" s="74"/>
      <c r="BK90" s="86"/>
      <c r="BL90" s="74"/>
      <c r="BM90" s="86"/>
      <c r="BN90" s="74"/>
      <c r="BO90" s="86"/>
      <c r="BP90" s="74"/>
      <c r="BQ90" s="86"/>
      <c r="BR90" s="74"/>
      <c r="BS90" s="86"/>
      <c r="BT90" s="74"/>
      <c r="BU90" s="86"/>
      <c r="BV90" s="74"/>
      <c r="BW90" s="86"/>
      <c r="BX90" s="74"/>
      <c r="BY90" s="86"/>
      <c r="BZ90" s="74"/>
      <c r="CA90" s="86"/>
      <c r="CB90" s="74"/>
      <c r="CC90" s="86"/>
      <c r="CH90" s="74"/>
      <c r="CI90" s="86"/>
      <c r="CN90" s="74"/>
      <c r="CO90" s="86"/>
      <c r="CR90" s="74"/>
      <c r="CS90" s="86"/>
    </row>
    <row r="91" spans="1:97" x14ac:dyDescent="0.25">
      <c r="A91" s="33"/>
      <c r="B91" s="33"/>
      <c r="BB91" s="74"/>
      <c r="BC91" s="86"/>
      <c r="BD91" s="74"/>
      <c r="BE91" s="86"/>
      <c r="BF91" s="74"/>
      <c r="BG91" s="86"/>
      <c r="BH91" s="74"/>
      <c r="BI91" s="86"/>
      <c r="BJ91" s="74"/>
      <c r="BK91" s="86"/>
      <c r="BL91" s="74"/>
      <c r="BM91" s="86"/>
      <c r="BN91" s="74"/>
      <c r="BO91" s="86"/>
      <c r="BP91" s="74"/>
      <c r="BQ91" s="86"/>
      <c r="BR91" s="74"/>
      <c r="BS91" s="86"/>
      <c r="BT91" s="74"/>
      <c r="BU91" s="86"/>
      <c r="BV91" s="74"/>
      <c r="BW91" s="86"/>
      <c r="BX91" s="74"/>
      <c r="BY91" s="86"/>
      <c r="BZ91" s="74"/>
      <c r="CA91" s="86"/>
      <c r="CB91" s="74"/>
      <c r="CC91" s="86"/>
      <c r="CH91" s="74"/>
      <c r="CI91" s="86"/>
      <c r="CN91" s="74"/>
      <c r="CO91" s="86"/>
      <c r="CR91" s="74"/>
      <c r="CS91" s="86"/>
    </row>
    <row r="92" spans="1:97" x14ac:dyDescent="0.25">
      <c r="A92" s="33"/>
      <c r="B92" s="33"/>
      <c r="BB92" s="74"/>
      <c r="BC92" s="86"/>
      <c r="BD92" s="74"/>
      <c r="BE92" s="86"/>
      <c r="BF92" s="74"/>
      <c r="BG92" s="86"/>
      <c r="BH92" s="74"/>
      <c r="BI92" s="86"/>
      <c r="BJ92" s="74"/>
      <c r="BK92" s="86"/>
      <c r="BL92" s="74"/>
      <c r="BM92" s="86"/>
      <c r="BN92" s="74"/>
      <c r="BO92" s="86"/>
      <c r="BP92" s="74"/>
      <c r="BQ92" s="86"/>
      <c r="BR92" s="74"/>
      <c r="BS92" s="86"/>
      <c r="BT92" s="74"/>
      <c r="BU92" s="86"/>
      <c r="BV92" s="74"/>
      <c r="BW92" s="86"/>
      <c r="BX92" s="74"/>
      <c r="BY92" s="86"/>
      <c r="BZ92" s="74"/>
      <c r="CA92" s="86"/>
      <c r="CB92" s="74"/>
      <c r="CC92" s="86"/>
      <c r="CH92" s="74"/>
      <c r="CI92" s="86"/>
      <c r="CN92" s="74"/>
      <c r="CO92" s="86"/>
      <c r="CR92" s="74"/>
      <c r="CS92" s="86"/>
    </row>
    <row r="93" spans="1:97" x14ac:dyDescent="0.25">
      <c r="A93" s="33"/>
      <c r="B93" s="33"/>
      <c r="BB93" s="74"/>
      <c r="BC93" s="86"/>
      <c r="BD93" s="74"/>
      <c r="BE93" s="86"/>
      <c r="BF93" s="74"/>
      <c r="BG93" s="86"/>
      <c r="BH93" s="74"/>
      <c r="BI93" s="86"/>
      <c r="BJ93" s="74"/>
      <c r="BK93" s="86"/>
      <c r="BL93" s="74"/>
      <c r="BM93" s="86"/>
      <c r="BN93" s="74"/>
      <c r="BO93" s="86"/>
      <c r="BP93" s="74"/>
      <c r="BQ93" s="86"/>
      <c r="BR93" s="74"/>
      <c r="BS93" s="86"/>
      <c r="BT93" s="74"/>
      <c r="BU93" s="86"/>
      <c r="BV93" s="74"/>
      <c r="BW93" s="86"/>
      <c r="BX93" s="74"/>
      <c r="BY93" s="86"/>
      <c r="BZ93" s="74"/>
      <c r="CA93" s="86"/>
      <c r="CB93" s="74"/>
      <c r="CC93" s="86"/>
      <c r="CH93" s="74"/>
      <c r="CI93" s="86"/>
      <c r="CN93" s="74"/>
      <c r="CO93" s="86"/>
      <c r="CR93" s="74"/>
      <c r="CS93" s="86"/>
    </row>
    <row r="94" spans="1:97" x14ac:dyDescent="0.25">
      <c r="A94" s="33"/>
      <c r="B94" s="33"/>
      <c r="BB94" s="74"/>
      <c r="BC94" s="86"/>
      <c r="BD94" s="74"/>
      <c r="BE94" s="86"/>
      <c r="BF94" s="74"/>
      <c r="BG94" s="86"/>
      <c r="BH94" s="74"/>
      <c r="BI94" s="86"/>
      <c r="BJ94" s="74"/>
      <c r="BK94" s="86"/>
      <c r="BL94" s="74"/>
      <c r="BM94" s="86"/>
      <c r="BN94" s="74"/>
      <c r="BO94" s="86"/>
      <c r="BP94" s="74"/>
      <c r="BQ94" s="86"/>
      <c r="BR94" s="74"/>
      <c r="BS94" s="86"/>
      <c r="BT94" s="74"/>
      <c r="BU94" s="86"/>
      <c r="BV94" s="74"/>
      <c r="BW94" s="86"/>
      <c r="BX94" s="74"/>
      <c r="BY94" s="86"/>
      <c r="BZ94" s="74"/>
      <c r="CA94" s="86"/>
      <c r="CB94" s="74"/>
      <c r="CC94" s="86"/>
      <c r="CH94" s="74"/>
      <c r="CI94" s="86"/>
      <c r="CN94" s="74"/>
      <c r="CO94" s="86"/>
      <c r="CR94" s="74"/>
      <c r="CS94" s="86"/>
    </row>
    <row r="95" spans="1:97" x14ac:dyDescent="0.25">
      <c r="A95" s="33"/>
      <c r="B95" s="33"/>
      <c r="BB95" s="74"/>
      <c r="BC95" s="86"/>
      <c r="BD95" s="74"/>
      <c r="BE95" s="86"/>
      <c r="BF95" s="74"/>
      <c r="BG95" s="86"/>
      <c r="BH95" s="74"/>
      <c r="BI95" s="86"/>
      <c r="BJ95" s="74"/>
      <c r="BK95" s="86"/>
      <c r="BL95" s="74"/>
      <c r="BM95" s="86"/>
      <c r="BN95" s="74"/>
      <c r="BO95" s="86"/>
      <c r="BP95" s="74"/>
      <c r="BQ95" s="86"/>
      <c r="BR95" s="74"/>
      <c r="BS95" s="86"/>
      <c r="BT95" s="74"/>
      <c r="BU95" s="86"/>
      <c r="BV95" s="74"/>
      <c r="BW95" s="86"/>
      <c r="BX95" s="74"/>
      <c r="BY95" s="86"/>
      <c r="BZ95" s="74"/>
      <c r="CA95" s="86"/>
      <c r="CB95" s="74"/>
      <c r="CC95" s="86"/>
      <c r="CH95" s="74"/>
      <c r="CI95" s="86"/>
      <c r="CN95" s="74"/>
      <c r="CO95" s="86"/>
      <c r="CR95" s="74"/>
      <c r="CS95" s="86"/>
    </row>
    <row r="96" spans="1:97" x14ac:dyDescent="0.25">
      <c r="A96" s="33"/>
      <c r="B96" s="33"/>
      <c r="BB96" s="74"/>
      <c r="BC96" s="86"/>
      <c r="BD96" s="74"/>
      <c r="BE96" s="86"/>
      <c r="BF96" s="74"/>
      <c r="BG96" s="86"/>
      <c r="BH96" s="74"/>
      <c r="BI96" s="86"/>
      <c r="BJ96" s="74"/>
      <c r="BK96" s="86"/>
      <c r="BL96" s="74"/>
      <c r="BM96" s="86"/>
      <c r="BN96" s="74"/>
      <c r="BO96" s="86"/>
      <c r="BP96" s="74"/>
      <c r="BQ96" s="86"/>
      <c r="BR96" s="74"/>
      <c r="BS96" s="86"/>
      <c r="BT96" s="74"/>
      <c r="BU96" s="86"/>
      <c r="BV96" s="74"/>
      <c r="BW96" s="86"/>
      <c r="BX96" s="74"/>
      <c r="BY96" s="86"/>
      <c r="BZ96" s="74"/>
      <c r="CA96" s="86"/>
      <c r="CB96" s="74"/>
      <c r="CC96" s="86"/>
      <c r="CH96" s="74"/>
      <c r="CI96" s="86"/>
      <c r="CN96" s="74"/>
      <c r="CO96" s="86"/>
      <c r="CR96" s="74"/>
      <c r="CS96" s="86"/>
    </row>
    <row r="97" spans="1:97" x14ac:dyDescent="0.25">
      <c r="A97" s="33"/>
      <c r="B97" s="33"/>
      <c r="BB97" s="74"/>
      <c r="BC97" s="86"/>
      <c r="BD97" s="74"/>
      <c r="BE97" s="86"/>
      <c r="BF97" s="74"/>
      <c r="BG97" s="86"/>
      <c r="BH97" s="74"/>
      <c r="BI97" s="86"/>
      <c r="BJ97" s="74"/>
      <c r="BK97" s="86"/>
      <c r="BL97" s="74"/>
      <c r="BM97" s="86"/>
      <c r="BN97" s="74"/>
      <c r="BO97" s="86"/>
      <c r="BP97" s="74"/>
      <c r="BQ97" s="86"/>
      <c r="BR97" s="74"/>
      <c r="BS97" s="86"/>
      <c r="BT97" s="74"/>
      <c r="BU97" s="86"/>
      <c r="BV97" s="74"/>
      <c r="BW97" s="86"/>
      <c r="BX97" s="74"/>
      <c r="BY97" s="86"/>
      <c r="BZ97" s="74"/>
      <c r="CA97" s="86"/>
      <c r="CB97" s="74"/>
      <c r="CC97" s="86"/>
      <c r="CH97" s="74"/>
      <c r="CI97" s="86"/>
      <c r="CN97" s="74"/>
      <c r="CO97" s="86"/>
      <c r="CR97" s="74"/>
      <c r="CS97" s="86"/>
    </row>
    <row r="98" spans="1:97" x14ac:dyDescent="0.25">
      <c r="A98" s="33"/>
      <c r="B98" s="33"/>
      <c r="BB98" s="74"/>
      <c r="BC98" s="86"/>
      <c r="BD98" s="74"/>
      <c r="BE98" s="86"/>
      <c r="BF98" s="74"/>
      <c r="BG98" s="86"/>
      <c r="BH98" s="74"/>
      <c r="BI98" s="86"/>
      <c r="BJ98" s="74"/>
      <c r="BK98" s="86"/>
      <c r="BL98" s="74"/>
      <c r="BM98" s="86"/>
      <c r="BN98" s="74"/>
      <c r="BO98" s="86"/>
      <c r="BP98" s="74"/>
      <c r="BQ98" s="86"/>
      <c r="BR98" s="74"/>
      <c r="BS98" s="86"/>
      <c r="BT98" s="74"/>
      <c r="BU98" s="86"/>
      <c r="BV98" s="74"/>
      <c r="BW98" s="86"/>
      <c r="BX98" s="74"/>
      <c r="BY98" s="86"/>
      <c r="BZ98" s="74"/>
      <c r="CA98" s="86"/>
      <c r="CB98" s="74"/>
      <c r="CC98" s="86"/>
      <c r="CH98" s="74"/>
      <c r="CI98" s="86"/>
      <c r="CN98" s="74"/>
      <c r="CO98" s="86"/>
      <c r="CR98" s="74"/>
      <c r="CS98" s="86"/>
    </row>
    <row r="99" spans="1:97" x14ac:dyDescent="0.25">
      <c r="A99" s="33"/>
      <c r="B99" s="33"/>
      <c r="BB99" s="74"/>
      <c r="BC99" s="86"/>
      <c r="BD99" s="74"/>
      <c r="BE99" s="86"/>
      <c r="BF99" s="74"/>
      <c r="BG99" s="86"/>
      <c r="BH99" s="74"/>
      <c r="BI99" s="86"/>
      <c r="BJ99" s="74"/>
      <c r="BK99" s="86"/>
      <c r="BL99" s="74"/>
      <c r="BM99" s="86"/>
      <c r="BN99" s="74"/>
      <c r="BO99" s="86"/>
      <c r="BP99" s="74"/>
      <c r="BQ99" s="86"/>
      <c r="BR99" s="74"/>
      <c r="BS99" s="86"/>
      <c r="BT99" s="74"/>
      <c r="BU99" s="86"/>
      <c r="BV99" s="74"/>
      <c r="BW99" s="86"/>
      <c r="BX99" s="74"/>
      <c r="BY99" s="86"/>
      <c r="BZ99" s="74"/>
      <c r="CA99" s="86"/>
      <c r="CB99" s="74"/>
      <c r="CC99" s="86"/>
      <c r="CH99" s="74"/>
      <c r="CI99" s="86"/>
      <c r="CN99" s="74"/>
      <c r="CO99" s="86"/>
      <c r="CR99" s="74"/>
      <c r="CS99" s="86"/>
    </row>
    <row r="100" spans="1:97" x14ac:dyDescent="0.25">
      <c r="A100" s="33"/>
      <c r="B100" s="33"/>
      <c r="BB100" s="74"/>
      <c r="BC100" s="86"/>
      <c r="BD100" s="74"/>
      <c r="BE100" s="86"/>
      <c r="BF100" s="74"/>
      <c r="BG100" s="86"/>
      <c r="BH100" s="74"/>
      <c r="BI100" s="86"/>
      <c r="BJ100" s="74"/>
      <c r="BK100" s="86"/>
      <c r="BL100" s="74"/>
      <c r="BM100" s="86"/>
      <c r="BN100" s="74"/>
      <c r="BO100" s="86"/>
      <c r="BP100" s="74"/>
      <c r="BQ100" s="86"/>
      <c r="BR100" s="74"/>
      <c r="BS100" s="86"/>
      <c r="BT100" s="74"/>
      <c r="BU100" s="86"/>
      <c r="BV100" s="74"/>
      <c r="BW100" s="86"/>
      <c r="BX100" s="74"/>
      <c r="BY100" s="86"/>
      <c r="BZ100" s="74"/>
      <c r="CA100" s="86"/>
      <c r="CB100" s="74"/>
      <c r="CC100" s="86"/>
      <c r="CH100" s="74"/>
      <c r="CI100" s="86"/>
      <c r="CN100" s="74"/>
      <c r="CO100" s="86"/>
      <c r="CR100" s="74"/>
      <c r="CS100" s="86"/>
    </row>
    <row r="101" spans="1:97" x14ac:dyDescent="0.25">
      <c r="A101" s="33"/>
      <c r="B101" s="33"/>
      <c r="BB101" s="74"/>
      <c r="BC101" s="86"/>
      <c r="BD101" s="74"/>
      <c r="BE101" s="86"/>
      <c r="BF101" s="74"/>
      <c r="BG101" s="86"/>
      <c r="BH101" s="74"/>
      <c r="BI101" s="86"/>
      <c r="BJ101" s="74"/>
      <c r="BK101" s="86"/>
      <c r="BL101" s="74"/>
      <c r="BM101" s="86"/>
      <c r="BN101" s="74"/>
      <c r="BO101" s="86"/>
      <c r="BP101" s="74"/>
      <c r="BQ101" s="86"/>
      <c r="BR101" s="74"/>
      <c r="BS101" s="86"/>
      <c r="BT101" s="74"/>
      <c r="BU101" s="86"/>
      <c r="BV101" s="74"/>
      <c r="BW101" s="86"/>
      <c r="BX101" s="74"/>
      <c r="BY101" s="86"/>
      <c r="BZ101" s="74"/>
      <c r="CA101" s="86"/>
      <c r="CB101" s="74"/>
      <c r="CC101" s="86"/>
      <c r="CH101" s="74"/>
      <c r="CI101" s="86"/>
      <c r="CN101" s="74"/>
      <c r="CO101" s="86"/>
      <c r="CR101" s="74"/>
      <c r="CS101" s="86"/>
    </row>
    <row r="102" spans="1:97" x14ac:dyDescent="0.25">
      <c r="A102" s="33"/>
      <c r="B102" s="33"/>
      <c r="BB102" s="74"/>
      <c r="BC102" s="86"/>
      <c r="BD102" s="74"/>
      <c r="BE102" s="86"/>
      <c r="BF102" s="74"/>
      <c r="BG102" s="86"/>
      <c r="BH102" s="74"/>
      <c r="BI102" s="86"/>
      <c r="BJ102" s="74"/>
      <c r="BK102" s="86"/>
      <c r="BL102" s="74"/>
      <c r="BM102" s="86"/>
      <c r="BN102" s="74"/>
      <c r="BO102" s="86"/>
      <c r="BP102" s="74"/>
      <c r="BQ102" s="86"/>
      <c r="BR102" s="74"/>
      <c r="BS102" s="86"/>
      <c r="BT102" s="74"/>
      <c r="BU102" s="86"/>
      <c r="BV102" s="74"/>
      <c r="BW102" s="86"/>
      <c r="BX102" s="74"/>
      <c r="BY102" s="86"/>
      <c r="BZ102" s="74"/>
      <c r="CA102" s="86"/>
      <c r="CB102" s="74"/>
      <c r="CC102" s="86"/>
      <c r="CH102" s="74"/>
      <c r="CI102" s="86"/>
      <c r="CN102" s="74"/>
      <c r="CO102" s="86"/>
      <c r="CR102" s="74"/>
      <c r="CS102" s="86"/>
    </row>
    <row r="103" spans="1:97" x14ac:dyDescent="0.25">
      <c r="A103" s="33"/>
      <c r="B103" s="33"/>
      <c r="BB103" s="74"/>
      <c r="BC103" s="86"/>
      <c r="BD103" s="74"/>
      <c r="BE103" s="86"/>
      <c r="BF103" s="74"/>
      <c r="BG103" s="86"/>
      <c r="BH103" s="74"/>
      <c r="BI103" s="86"/>
      <c r="BJ103" s="74"/>
      <c r="BK103" s="86"/>
      <c r="BL103" s="74"/>
      <c r="BM103" s="86"/>
      <c r="BN103" s="74"/>
      <c r="BO103" s="86"/>
      <c r="BP103" s="74"/>
      <c r="BQ103" s="86"/>
      <c r="BR103" s="74"/>
      <c r="BS103" s="86"/>
      <c r="BT103" s="74"/>
      <c r="BU103" s="86"/>
      <c r="BV103" s="74"/>
      <c r="BW103" s="86"/>
      <c r="BX103" s="74"/>
      <c r="BY103" s="86"/>
      <c r="BZ103" s="74"/>
      <c r="CA103" s="86"/>
      <c r="CB103" s="74"/>
      <c r="CC103" s="86"/>
      <c r="CH103" s="74"/>
      <c r="CI103" s="86"/>
      <c r="CN103" s="74"/>
      <c r="CO103" s="86"/>
      <c r="CR103" s="74"/>
      <c r="CS103" s="86"/>
    </row>
    <row r="104" spans="1:97" x14ac:dyDescent="0.25">
      <c r="A104" s="33"/>
      <c r="B104" s="33"/>
      <c r="BB104" s="74"/>
      <c r="BC104" s="86"/>
      <c r="BD104" s="74"/>
      <c r="BE104" s="86"/>
      <c r="BF104" s="74"/>
      <c r="BG104" s="86"/>
      <c r="BH104" s="74"/>
      <c r="BI104" s="86"/>
      <c r="BJ104" s="74"/>
      <c r="BK104" s="86"/>
      <c r="BL104" s="74"/>
      <c r="BM104" s="86"/>
      <c r="BN104" s="74"/>
      <c r="BO104" s="86"/>
      <c r="BP104" s="74"/>
      <c r="BQ104" s="86"/>
      <c r="BR104" s="74"/>
      <c r="BS104" s="86"/>
      <c r="BT104" s="74"/>
      <c r="BU104" s="86"/>
      <c r="BV104" s="74"/>
      <c r="BW104" s="86"/>
      <c r="BX104" s="74"/>
      <c r="BY104" s="86"/>
      <c r="BZ104" s="74"/>
      <c r="CA104" s="86"/>
      <c r="CB104" s="74"/>
      <c r="CC104" s="86"/>
      <c r="CH104" s="74"/>
      <c r="CI104" s="86"/>
      <c r="CN104" s="74"/>
      <c r="CO104" s="86"/>
      <c r="CR104" s="74"/>
      <c r="CS104" s="86"/>
    </row>
    <row r="105" spans="1:97" x14ac:dyDescent="0.25">
      <c r="A105" s="33"/>
      <c r="B105" s="33"/>
      <c r="BB105" s="74"/>
      <c r="BC105" s="86"/>
      <c r="BD105" s="74"/>
      <c r="BE105" s="86"/>
      <c r="BF105" s="74"/>
      <c r="BG105" s="86"/>
      <c r="BH105" s="74"/>
      <c r="BI105" s="86"/>
      <c r="BJ105" s="74"/>
      <c r="BK105" s="86"/>
      <c r="BL105" s="74"/>
      <c r="BM105" s="86"/>
      <c r="BN105" s="74"/>
      <c r="BO105" s="86"/>
      <c r="BP105" s="74"/>
      <c r="BQ105" s="86"/>
      <c r="BR105" s="74"/>
      <c r="BS105" s="86"/>
      <c r="BT105" s="74"/>
      <c r="BU105" s="86"/>
      <c r="BV105" s="74"/>
      <c r="BW105" s="86"/>
      <c r="BX105" s="74"/>
      <c r="BY105" s="86"/>
      <c r="BZ105" s="74"/>
      <c r="CA105" s="86"/>
      <c r="CB105" s="74"/>
      <c r="CC105" s="86"/>
      <c r="CH105" s="74"/>
      <c r="CI105" s="86"/>
      <c r="CN105" s="74"/>
      <c r="CO105" s="86"/>
      <c r="CR105" s="74"/>
      <c r="CS105" s="86"/>
    </row>
    <row r="106" spans="1:97" x14ac:dyDescent="0.25">
      <c r="A106" s="33"/>
      <c r="B106" s="33"/>
      <c r="BB106" s="74"/>
      <c r="BC106" s="86"/>
      <c r="BD106" s="74"/>
      <c r="BE106" s="86"/>
      <c r="BF106" s="74"/>
      <c r="BG106" s="86"/>
      <c r="BH106" s="74"/>
      <c r="BI106" s="86"/>
      <c r="BJ106" s="74"/>
      <c r="BK106" s="86"/>
      <c r="BL106" s="74"/>
      <c r="BM106" s="86"/>
      <c r="BN106" s="74"/>
      <c r="BO106" s="86"/>
      <c r="BP106" s="74"/>
      <c r="BQ106" s="86"/>
      <c r="BR106" s="74"/>
      <c r="BS106" s="86"/>
      <c r="BT106" s="74"/>
      <c r="BU106" s="86"/>
      <c r="BV106" s="74"/>
      <c r="BW106" s="86"/>
      <c r="BX106" s="74"/>
      <c r="BY106" s="86"/>
      <c r="BZ106" s="74"/>
      <c r="CA106" s="86"/>
      <c r="CB106" s="74"/>
      <c r="CC106" s="86"/>
      <c r="CH106" s="74"/>
      <c r="CI106" s="86"/>
      <c r="CN106" s="74"/>
      <c r="CO106" s="86"/>
      <c r="CR106" s="74"/>
      <c r="CS106" s="86"/>
    </row>
    <row r="107" spans="1:97" x14ac:dyDescent="0.25">
      <c r="A107" s="33"/>
      <c r="B107" s="33"/>
      <c r="BB107" s="74"/>
      <c r="BC107" s="86"/>
      <c r="BD107" s="74"/>
      <c r="BE107" s="86"/>
      <c r="BF107" s="74"/>
      <c r="BG107" s="86"/>
      <c r="BH107" s="74"/>
      <c r="BI107" s="86"/>
      <c r="BJ107" s="74"/>
      <c r="BK107" s="86"/>
      <c r="BL107" s="74"/>
      <c r="BM107" s="86"/>
      <c r="BN107" s="74"/>
      <c r="BO107" s="86"/>
      <c r="BP107" s="74"/>
      <c r="BQ107" s="86"/>
      <c r="BR107" s="74"/>
      <c r="BS107" s="86"/>
      <c r="BT107" s="74"/>
      <c r="BU107" s="86"/>
      <c r="BV107" s="74"/>
      <c r="BW107" s="86"/>
      <c r="BX107" s="74"/>
      <c r="BY107" s="86"/>
      <c r="BZ107" s="74"/>
      <c r="CA107" s="86"/>
      <c r="CB107" s="74"/>
      <c r="CC107" s="86"/>
      <c r="CH107" s="74"/>
      <c r="CI107" s="86"/>
      <c r="CN107" s="74"/>
      <c r="CO107" s="86"/>
      <c r="CR107" s="74"/>
      <c r="CS107" s="86"/>
    </row>
    <row r="108" spans="1:97" x14ac:dyDescent="0.25">
      <c r="A108" s="33"/>
      <c r="B108" s="33"/>
      <c r="BB108" s="74"/>
      <c r="BC108" s="86"/>
      <c r="BD108" s="74"/>
      <c r="BE108" s="86"/>
      <c r="BF108" s="74"/>
      <c r="BG108" s="86"/>
      <c r="BH108" s="74"/>
      <c r="BI108" s="86"/>
      <c r="BJ108" s="74"/>
      <c r="BK108" s="86"/>
      <c r="BL108" s="74"/>
      <c r="BM108" s="86"/>
      <c r="BN108" s="74"/>
      <c r="BO108" s="86"/>
      <c r="BP108" s="74"/>
      <c r="BQ108" s="86"/>
      <c r="BR108" s="74"/>
      <c r="BS108" s="86"/>
      <c r="BT108" s="74"/>
      <c r="BU108" s="86"/>
      <c r="BV108" s="74"/>
      <c r="BW108" s="86"/>
      <c r="BX108" s="74"/>
      <c r="BY108" s="86"/>
      <c r="BZ108" s="74"/>
      <c r="CA108" s="86"/>
      <c r="CB108" s="74"/>
      <c r="CC108" s="86"/>
      <c r="CH108" s="74"/>
      <c r="CI108" s="86"/>
      <c r="CN108" s="74"/>
      <c r="CO108" s="86"/>
      <c r="CR108" s="74"/>
      <c r="CS108" s="86"/>
    </row>
    <row r="109" spans="1:97" x14ac:dyDescent="0.25">
      <c r="A109" s="33"/>
      <c r="B109" s="33"/>
      <c r="BB109" s="74"/>
      <c r="BC109" s="86"/>
      <c r="BD109" s="74"/>
      <c r="BE109" s="86"/>
      <c r="BF109" s="74"/>
      <c r="BG109" s="86"/>
      <c r="BH109" s="74"/>
      <c r="BI109" s="86"/>
      <c r="BJ109" s="74"/>
      <c r="BK109" s="86"/>
      <c r="BL109" s="74"/>
      <c r="BM109" s="86"/>
      <c r="BN109" s="74"/>
      <c r="BO109" s="86"/>
      <c r="BP109" s="74"/>
      <c r="BQ109" s="86"/>
      <c r="BR109" s="74"/>
      <c r="BS109" s="86"/>
      <c r="BT109" s="74"/>
      <c r="BU109" s="86"/>
      <c r="BV109" s="74"/>
      <c r="BW109" s="86"/>
      <c r="BX109" s="74"/>
      <c r="BY109" s="86"/>
      <c r="BZ109" s="74"/>
      <c r="CA109" s="86"/>
      <c r="CB109" s="74"/>
      <c r="CC109" s="86"/>
      <c r="CH109" s="74"/>
      <c r="CI109" s="86"/>
      <c r="CN109" s="74"/>
      <c r="CO109" s="86"/>
      <c r="CR109" s="74"/>
      <c r="CS109" s="86"/>
    </row>
    <row r="110" spans="1:97" x14ac:dyDescent="0.25">
      <c r="A110" s="33"/>
      <c r="B110" s="33"/>
      <c r="BB110" s="74"/>
      <c r="BC110" s="86"/>
      <c r="BD110" s="74"/>
      <c r="BE110" s="86"/>
      <c r="BF110" s="74"/>
      <c r="BG110" s="86"/>
      <c r="BH110" s="74"/>
      <c r="BI110" s="86"/>
      <c r="BJ110" s="74"/>
      <c r="BK110" s="86"/>
      <c r="BL110" s="74"/>
      <c r="BM110" s="86"/>
      <c r="BN110" s="74"/>
      <c r="BO110" s="86"/>
      <c r="BP110" s="74"/>
      <c r="BQ110" s="86"/>
      <c r="BR110" s="74"/>
      <c r="BS110" s="86"/>
      <c r="BT110" s="74"/>
      <c r="BU110" s="86"/>
      <c r="BV110" s="74"/>
      <c r="BW110" s="86"/>
      <c r="BX110" s="74"/>
      <c r="BY110" s="86"/>
      <c r="BZ110" s="74"/>
      <c r="CA110" s="86"/>
      <c r="CB110" s="74"/>
      <c r="CC110" s="86"/>
      <c r="CH110" s="74"/>
      <c r="CI110" s="86"/>
      <c r="CN110" s="74"/>
      <c r="CO110" s="86"/>
      <c r="CR110" s="74"/>
      <c r="CS110" s="86"/>
    </row>
  </sheetData>
  <sheetProtection sheet="1"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 right="0" top="0" bottom="0" header="0" footer="0"/>
      <printOptions horizontalCentered="1"/>
      <pageSetup paperSize="9" scale="90" firstPageNumber="0" orientation="landscape" horizontalDpi="300" verticalDpi="300"/>
      <headerFooter alignWithMargins="0">
        <oddFooter>&amp;C&amp;8UNSD/UNEP Questionnaire 2008 on Environment Statistics - Waste Section - p.&amp;P</oddFooter>
      </headerFooter>
    </customSheetView>
  </customSheetViews>
  <mergeCells count="50">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3:AW43"/>
    <mergeCell ref="D47:AW47"/>
    <mergeCell ref="D42:AW42"/>
    <mergeCell ref="D46:AW46"/>
    <mergeCell ref="D45:AW45"/>
    <mergeCell ref="D53:AW53"/>
    <mergeCell ref="D25:AW25"/>
    <mergeCell ref="D23:AQ23"/>
    <mergeCell ref="D41:AW41"/>
    <mergeCell ref="D40:AW40"/>
    <mergeCell ref="D39:AW39"/>
    <mergeCell ref="D26:AQ26"/>
    <mergeCell ref="D30:AW30"/>
    <mergeCell ref="D31:AW31"/>
    <mergeCell ref="D38:AW38"/>
    <mergeCell ref="D48:AW48"/>
    <mergeCell ref="D52:AW52"/>
    <mergeCell ref="D51:AW51"/>
    <mergeCell ref="D50:AW50"/>
    <mergeCell ref="D49:AW49"/>
    <mergeCell ref="D44:AW44"/>
    <mergeCell ref="M3:AB3"/>
    <mergeCell ref="C4:AQ4"/>
    <mergeCell ref="C1:E1"/>
    <mergeCell ref="D37:AW37"/>
    <mergeCell ref="D35:AW35"/>
    <mergeCell ref="D34:AW34"/>
    <mergeCell ref="D33:AW33"/>
    <mergeCell ref="D32:AW32"/>
    <mergeCell ref="D36:AW36"/>
    <mergeCell ref="D24:AW24"/>
  </mergeCells>
  <phoneticPr fontId="18" type="noConversion"/>
  <conditionalFormatting sqref="BD9:CR32">
    <cfRule type="containsText" dxfId="23" priority="1" stopIfTrue="1" operator="containsText" text="&gt;">
      <formula>NOT(ISERROR(SEARCH("&gt;",BD9)))</formula>
    </cfRule>
  </conditionalFormatting>
  <printOptions horizontalCentered="1"/>
  <pageMargins left="0.74791666666666701" right="0.85" top="0.98402777777777795" bottom="0.98402777777777795" header="0.51180555555555596" footer="0.51180555555555596"/>
  <pageSetup paperSize="17" scale="86" firstPageNumber="18" fitToHeight="0" orientation="landscape"/>
  <headerFooter alignWithMargins="0">
    <oddFooter>&amp;CUNSD/United Nations Environment Programme Questionnaire 2020 on Environment Statistics - Waste Section p. &amp;P</oddFooter>
  </headerFooter>
  <rowBreaks count="1" manualBreakCount="1">
    <brk id="26" max="16383" man="1"/>
  </rowBreaks>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CS43"/>
  <sheetViews>
    <sheetView showGridLines="0" topLeftCell="C1" zoomScaleNormal="100" zoomScalePageLayoutView="55" workbookViewId="0">
      <selection activeCell="D3" sqref="D3"/>
    </sheetView>
  </sheetViews>
  <sheetFormatPr defaultColWidth="7.44140625" defaultRowHeight="13.2" x14ac:dyDescent="0.25"/>
  <cols>
    <col min="1" max="1" width="7.44140625" style="495" hidden="1" customWidth="1"/>
    <col min="2" max="2" width="6.33203125" style="495" hidden="1" customWidth="1"/>
    <col min="3" max="3" width="9.5546875" customWidth="1"/>
    <col min="4" max="4" width="32.6640625" customWidth="1"/>
    <col min="5" max="5" width="6.33203125" customWidth="1"/>
    <col min="6" max="6" width="5.44140625" style="74" customWidth="1"/>
    <col min="7" max="7" width="1.5546875" style="86" customWidth="1"/>
    <col min="8" max="8" width="5.44140625" style="74" customWidth="1"/>
    <col min="9" max="9" width="1.5546875" style="86" customWidth="1"/>
    <col min="10" max="10" width="5.44140625" style="74" customWidth="1"/>
    <col min="11" max="11" width="1.5546875" style="86" customWidth="1"/>
    <col min="12" max="12" width="5.44140625" style="74" customWidth="1"/>
    <col min="13" max="13" width="1.5546875" style="86" customWidth="1"/>
    <col min="14" max="14" width="5.44140625" style="74" customWidth="1"/>
    <col min="15" max="15" width="1.5546875" style="86" customWidth="1"/>
    <col min="16" max="16" width="5.44140625" style="74" customWidth="1"/>
    <col min="17" max="17" width="1.5546875" style="86" customWidth="1"/>
    <col min="18" max="18" width="5.44140625" style="74" customWidth="1"/>
    <col min="19" max="19" width="1.5546875" style="86" customWidth="1"/>
    <col min="20" max="20" width="5.44140625" style="74" customWidth="1"/>
    <col min="21" max="21" width="1.5546875" style="389" customWidth="1"/>
    <col min="22" max="22" width="5.44140625" style="74" customWidth="1"/>
    <col min="23" max="23" width="1.5546875" style="389" customWidth="1"/>
    <col min="24" max="24" width="5.44140625" style="74" customWidth="1"/>
    <col min="25" max="25" width="1.5546875" style="389" customWidth="1"/>
    <col min="26" max="26" width="5.44140625" style="74" customWidth="1"/>
    <col min="27" max="27" width="1.5546875" style="389" customWidth="1"/>
    <col min="28" max="28" width="5.44140625" style="74" customWidth="1"/>
    <col min="29" max="29" width="1.5546875" style="389" customWidth="1"/>
    <col min="30" max="30" width="5.44140625" style="86" customWidth="1"/>
    <col min="31" max="31" width="1.5546875" style="389" customWidth="1"/>
    <col min="32" max="32" width="5.44140625" style="86" customWidth="1"/>
    <col min="33" max="33" width="1.5546875" style="389" customWidth="1"/>
    <col min="34" max="34" width="5.44140625" style="74" customWidth="1"/>
    <col min="35" max="35" width="1.5546875" style="389" customWidth="1"/>
    <col min="36" max="36" width="5.44140625" style="74" customWidth="1"/>
    <col min="37" max="37" width="1.5546875" style="389" customWidth="1"/>
    <col min="38" max="38" width="5.44140625" style="86" customWidth="1"/>
    <col min="39" max="39" width="1.5546875" style="389" customWidth="1"/>
    <col min="40" max="40" width="5.44140625" style="86" customWidth="1"/>
    <col min="41" max="41" width="1.5546875" style="389" customWidth="1"/>
    <col min="42" max="42" width="5.44140625" style="74" customWidth="1"/>
    <col min="43" max="43" width="1.5546875" style="389" customWidth="1"/>
    <col min="44" max="44" width="5.44140625" style="74" customWidth="1"/>
    <col min="45" max="45" width="1.5546875" style="389" customWidth="1"/>
    <col min="46" max="46" width="5.44140625" style="74" customWidth="1"/>
    <col min="47" max="47" width="1.5546875" style="389" customWidth="1"/>
    <col min="48" max="48" width="5.44140625" style="74" customWidth="1"/>
    <col min="49" max="49" width="1.5546875" style="389" customWidth="1"/>
    <col min="50" max="50" width="2.6640625" customWidth="1"/>
    <col min="51" max="51" width="6.44140625" style="168" customWidth="1"/>
    <col min="52" max="52" width="32.6640625" style="168" customWidth="1"/>
    <col min="53" max="53" width="7.5546875" style="168" customWidth="1"/>
    <col min="54" max="54" width="5.6640625" style="168" customWidth="1"/>
    <col min="55" max="55" width="1.5546875" style="168" customWidth="1"/>
    <col min="56" max="56" width="5.6640625" style="168" customWidth="1"/>
    <col min="57" max="57" width="1.5546875" style="168" customWidth="1"/>
    <col min="58" max="58" width="5.6640625" style="168" customWidth="1"/>
    <col min="59" max="59" width="1.5546875" style="168" customWidth="1"/>
    <col min="60" max="60" width="5.6640625" style="168" customWidth="1"/>
    <col min="61" max="61" width="1.5546875" style="168" customWidth="1"/>
    <col min="62" max="62" width="5.6640625" style="168" customWidth="1"/>
    <col min="63" max="63" width="1.5546875" style="168" customWidth="1"/>
    <col min="64" max="64" width="5.6640625" style="168" customWidth="1"/>
    <col min="65" max="65" width="1.5546875" style="168" customWidth="1"/>
    <col min="66" max="66" width="5.6640625" style="168" customWidth="1"/>
    <col min="67" max="67" width="1.5546875" style="168" customWidth="1"/>
    <col min="68" max="68" width="5.6640625" style="168" customWidth="1"/>
    <col min="69" max="69" width="1.5546875" style="168" customWidth="1"/>
    <col min="70" max="70" width="5.6640625" style="168" customWidth="1"/>
    <col min="71" max="71" width="1.5546875" style="168" customWidth="1"/>
    <col min="72" max="72" width="5.6640625" style="168" customWidth="1"/>
    <col min="73" max="73" width="1.5546875" style="168" customWidth="1"/>
    <col min="74" max="74" width="5.6640625" style="168" customWidth="1"/>
    <col min="75" max="75" width="1.5546875" style="168" customWidth="1"/>
    <col min="76" max="76" width="5.6640625" style="168" customWidth="1"/>
    <col min="77" max="77" width="1.5546875" style="168" customWidth="1"/>
    <col min="78" max="78" width="5.6640625" style="168" customWidth="1"/>
    <col min="79" max="79" width="1.5546875" style="168" customWidth="1"/>
    <col min="80" max="80" width="5.6640625" style="168" customWidth="1"/>
    <col min="81" max="81" width="1.5546875" style="168" customWidth="1"/>
    <col min="82" max="82" width="5.6640625" style="168" customWidth="1"/>
    <col min="83" max="83" width="1.5546875" style="168" customWidth="1"/>
    <col min="84" max="84" width="5.6640625" style="168" customWidth="1"/>
    <col min="85" max="85" width="1.5546875" style="168" customWidth="1"/>
    <col min="86" max="86" width="5.6640625" style="168" customWidth="1"/>
    <col min="87" max="87" width="1.5546875" style="168" customWidth="1"/>
    <col min="88" max="88" width="5.6640625" style="168" customWidth="1"/>
    <col min="89" max="89" width="1.5546875" style="168" customWidth="1"/>
    <col min="90" max="90" width="5.6640625" style="168" customWidth="1"/>
    <col min="91" max="91" width="1.5546875" style="168" customWidth="1"/>
    <col min="92" max="92" width="5.6640625" style="168" customWidth="1"/>
    <col min="93" max="93" width="1.5546875" style="168" customWidth="1"/>
    <col min="94" max="94" width="5.6640625" style="168" customWidth="1"/>
    <col min="95" max="95" width="1.5546875" style="168" customWidth="1"/>
    <col min="96" max="96" width="5.6640625" style="168" customWidth="1"/>
    <col min="97" max="97" width="1.5546875" style="168" customWidth="1"/>
  </cols>
  <sheetData>
    <row r="1" spans="1:97" ht="17.399999999999999" x14ac:dyDescent="0.3">
      <c r="A1" s="574"/>
      <c r="B1" s="574">
        <v>0</v>
      </c>
      <c r="C1" s="686" t="s">
        <v>3</v>
      </c>
      <c r="D1" s="686"/>
      <c r="E1" s="686"/>
      <c r="F1" s="322"/>
      <c r="G1" s="108"/>
      <c r="H1" s="92"/>
      <c r="I1" s="108"/>
      <c r="J1" s="92"/>
      <c r="K1" s="108"/>
      <c r="L1" s="92"/>
      <c r="M1" s="108"/>
      <c r="N1" s="92"/>
      <c r="O1" s="108"/>
      <c r="P1" s="92"/>
      <c r="Q1" s="108"/>
      <c r="R1" s="92"/>
      <c r="S1" s="108"/>
      <c r="T1" s="92"/>
      <c r="U1" s="375"/>
      <c r="V1" s="92"/>
      <c r="W1" s="375"/>
      <c r="X1" s="92"/>
      <c r="Y1" s="375"/>
      <c r="Z1" s="97"/>
      <c r="AA1" s="379"/>
      <c r="AB1" s="97"/>
      <c r="AC1" s="379"/>
      <c r="AD1" s="116"/>
      <c r="AE1" s="379"/>
      <c r="AF1" s="116"/>
      <c r="AG1" s="379"/>
      <c r="AH1" s="97"/>
      <c r="AI1" s="381"/>
      <c r="AJ1" s="97"/>
      <c r="AK1" s="381"/>
      <c r="AL1" s="97"/>
      <c r="AM1" s="379"/>
      <c r="AN1" s="97"/>
      <c r="AO1" s="379"/>
      <c r="AP1" s="97"/>
      <c r="AQ1" s="379"/>
      <c r="AR1" s="97"/>
      <c r="AS1" s="379"/>
      <c r="AT1" s="97"/>
      <c r="AU1" s="379"/>
      <c r="AV1" s="97"/>
      <c r="AW1" s="379"/>
      <c r="AY1" s="269" t="s">
        <v>200</v>
      </c>
      <c r="BA1" s="672"/>
      <c r="BB1" s="672"/>
      <c r="BC1" s="672"/>
      <c r="BD1" s="672"/>
      <c r="BE1" s="672"/>
      <c r="BF1" s="672"/>
      <c r="BG1" s="672"/>
      <c r="BH1" s="672"/>
      <c r="BI1" s="672"/>
      <c r="BJ1" s="672"/>
      <c r="BK1" s="672"/>
      <c r="BL1" s="672"/>
      <c r="BM1" s="672"/>
      <c r="BN1" s="672"/>
      <c r="BO1" s="672"/>
      <c r="BP1" s="672"/>
      <c r="BQ1" s="672"/>
      <c r="BR1" s="672"/>
      <c r="BS1" s="672"/>
      <c r="BT1" s="672"/>
      <c r="BU1" s="672"/>
      <c r="BV1" s="672"/>
      <c r="BW1" s="672"/>
      <c r="BX1" s="672"/>
      <c r="BY1" s="672"/>
      <c r="BZ1" s="672"/>
      <c r="CA1" s="672"/>
      <c r="CB1" s="672"/>
      <c r="CC1" s="672"/>
      <c r="CD1" s="672"/>
      <c r="CE1" s="672"/>
      <c r="CF1" s="672"/>
    </row>
    <row r="2" spans="1:97" x14ac:dyDescent="0.25">
      <c r="F2" s="66"/>
      <c r="G2" s="110"/>
      <c r="H2" s="44"/>
      <c r="I2" s="110"/>
      <c r="J2" s="44"/>
      <c r="K2" s="110"/>
      <c r="L2" s="44"/>
      <c r="M2" s="110"/>
      <c r="N2" s="44"/>
      <c r="O2" s="110"/>
      <c r="P2" s="44"/>
      <c r="Q2" s="110"/>
      <c r="R2" s="44"/>
      <c r="S2" s="110"/>
      <c r="T2" s="44"/>
      <c r="U2" s="148"/>
      <c r="V2" s="44"/>
      <c r="W2" s="148"/>
      <c r="X2" s="44"/>
      <c r="Y2" s="148"/>
      <c r="Z2" s="44"/>
      <c r="AA2" s="148"/>
      <c r="AB2" s="44"/>
      <c r="AC2" s="148"/>
      <c r="AD2" s="110"/>
      <c r="AE2" s="148"/>
      <c r="AF2" s="110"/>
      <c r="AG2" s="148"/>
      <c r="AH2" s="44"/>
      <c r="AI2" s="365"/>
      <c r="AJ2" s="44"/>
      <c r="AK2" s="365"/>
      <c r="AL2" s="44"/>
      <c r="AM2" s="148"/>
      <c r="AN2" s="44"/>
      <c r="AO2" s="148"/>
      <c r="AP2" s="44"/>
      <c r="AQ2" s="148"/>
      <c r="AR2" s="44"/>
      <c r="AS2" s="148"/>
      <c r="AT2" s="44"/>
      <c r="AU2" s="148"/>
      <c r="AV2" s="44"/>
      <c r="AW2" s="148"/>
      <c r="AY2" s="338"/>
    </row>
    <row r="3" spans="1:97" ht="17.100000000000001" customHeight="1" x14ac:dyDescent="0.25">
      <c r="B3" s="495">
        <v>438</v>
      </c>
      <c r="C3" s="488" t="s">
        <v>202</v>
      </c>
      <c r="D3" s="352" t="s">
        <v>203</v>
      </c>
      <c r="E3" s="621"/>
      <c r="F3" s="66"/>
      <c r="G3" s="488" t="s">
        <v>204</v>
      </c>
      <c r="H3" s="145"/>
      <c r="I3" s="146"/>
      <c r="J3" s="145"/>
      <c r="K3" s="147"/>
      <c r="L3" s="593"/>
      <c r="M3" s="740" t="s">
        <v>205</v>
      </c>
      <c r="N3" s="741"/>
      <c r="O3" s="741"/>
      <c r="P3" s="741"/>
      <c r="Q3" s="741"/>
      <c r="R3" s="741"/>
      <c r="S3" s="741"/>
      <c r="T3" s="741"/>
      <c r="U3" s="741"/>
      <c r="V3" s="741"/>
      <c r="W3" s="741"/>
      <c r="X3" s="741"/>
      <c r="Y3" s="741"/>
      <c r="Z3" s="741"/>
      <c r="AA3" s="741"/>
      <c r="AB3" s="741"/>
      <c r="AC3" s="741"/>
      <c r="AD3" s="741"/>
      <c r="AE3" s="741"/>
      <c r="AF3" s="741"/>
      <c r="AG3" s="741"/>
      <c r="AH3" s="741"/>
      <c r="AY3" s="338"/>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183"/>
      <c r="CF3" s="183"/>
      <c r="CG3" s="183"/>
      <c r="CH3" s="253"/>
      <c r="CI3" s="253"/>
      <c r="CJ3" s="253"/>
      <c r="CK3" s="183"/>
      <c r="CL3" s="183"/>
      <c r="CM3" s="183"/>
      <c r="CN3" s="183"/>
      <c r="CO3" s="183"/>
      <c r="CP3" s="183"/>
      <c r="CQ3" s="183"/>
      <c r="CR3" s="183"/>
      <c r="CS3" s="183"/>
    </row>
    <row r="4" spans="1:97" ht="3.6" customHeight="1" x14ac:dyDescent="0.25">
      <c r="C4" s="739"/>
      <c r="D4" s="739"/>
      <c r="E4" s="739"/>
      <c r="F4" s="71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9"/>
      <c r="AQ4" s="9"/>
      <c r="AR4" s="9"/>
      <c r="AS4" s="9"/>
      <c r="AT4" s="9"/>
      <c r="AU4" s="9"/>
      <c r="AV4" s="9"/>
      <c r="AW4" s="9"/>
      <c r="AY4" s="252"/>
      <c r="AZ4" s="254"/>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183"/>
      <c r="CF4" s="183"/>
      <c r="CG4" s="183"/>
      <c r="CH4" s="253"/>
      <c r="CI4" s="253"/>
      <c r="CJ4" s="253"/>
      <c r="CK4" s="183"/>
      <c r="CL4" s="183"/>
      <c r="CM4" s="183"/>
      <c r="CN4" s="183"/>
      <c r="CO4" s="183"/>
      <c r="CP4" s="183"/>
      <c r="CQ4" s="183"/>
      <c r="CR4" s="183"/>
      <c r="CS4" s="183"/>
    </row>
    <row r="5" spans="1:97" ht="4.2" customHeight="1" x14ac:dyDescent="0.25">
      <c r="C5" s="13"/>
      <c r="D5" s="13"/>
      <c r="E5" s="13"/>
      <c r="F5" s="2"/>
      <c r="G5" s="110"/>
      <c r="H5" s="3"/>
      <c r="I5" s="110"/>
      <c r="J5" s="3"/>
      <c r="K5" s="110"/>
      <c r="L5" s="3"/>
      <c r="M5" s="110"/>
      <c r="N5" s="3"/>
      <c r="O5" s="110"/>
      <c r="P5" s="3"/>
      <c r="Q5" s="110"/>
      <c r="R5" s="3"/>
      <c r="S5" s="110"/>
      <c r="T5" s="3"/>
      <c r="U5" s="148"/>
      <c r="V5" s="3"/>
      <c r="W5" s="148"/>
      <c r="X5" s="3"/>
      <c r="Y5" s="148"/>
      <c r="Z5" s="3"/>
      <c r="AA5" s="148"/>
      <c r="AB5" s="3"/>
      <c r="AC5" s="148"/>
      <c r="AD5" s="110"/>
      <c r="AE5" s="148"/>
      <c r="AF5" s="110"/>
      <c r="AG5" s="148"/>
      <c r="AH5" s="3"/>
      <c r="AI5" s="30"/>
      <c r="AJ5" s="3"/>
      <c r="AK5" s="30"/>
      <c r="AL5" s="3"/>
      <c r="AM5" s="148"/>
      <c r="AN5" s="3"/>
      <c r="AO5" s="148"/>
      <c r="AP5" s="3"/>
      <c r="AQ5" s="148"/>
      <c r="AR5" s="3"/>
      <c r="AS5" s="148"/>
      <c r="AT5" s="3"/>
      <c r="AU5" s="148"/>
      <c r="AV5" s="3"/>
      <c r="AW5" s="148"/>
      <c r="AY5" s="253"/>
      <c r="AZ5" s="253"/>
      <c r="BA5" s="255"/>
      <c r="BB5" s="256"/>
      <c r="BC5" s="253"/>
      <c r="BD5" s="674"/>
      <c r="BE5" s="674"/>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191"/>
      <c r="CF5" s="191"/>
      <c r="CG5" s="183"/>
      <c r="CH5" s="253"/>
      <c r="CI5" s="253"/>
      <c r="CJ5" s="253"/>
      <c r="CK5" s="191"/>
      <c r="CL5" s="191"/>
      <c r="CM5" s="183"/>
      <c r="CN5" s="191"/>
      <c r="CO5" s="183"/>
      <c r="CP5" s="191"/>
      <c r="CQ5" s="183"/>
      <c r="CR5" s="191"/>
      <c r="CS5" s="183"/>
    </row>
    <row r="6" spans="1:97" ht="18.600000000000001" customHeight="1" x14ac:dyDescent="0.3">
      <c r="B6" s="495">
        <v>170</v>
      </c>
      <c r="C6" s="124" t="s">
        <v>346</v>
      </c>
      <c r="D6" s="124"/>
      <c r="E6" s="38"/>
      <c r="F6" s="323"/>
      <c r="G6" s="111"/>
      <c r="H6" s="93"/>
      <c r="I6" s="111"/>
      <c r="J6" s="93"/>
      <c r="K6" s="111"/>
      <c r="L6" s="93"/>
      <c r="M6" s="111"/>
      <c r="N6" s="93"/>
      <c r="O6" s="111"/>
      <c r="P6" s="93"/>
      <c r="Q6" s="111"/>
      <c r="R6" s="93"/>
      <c r="S6" s="115"/>
      <c r="T6" s="96"/>
      <c r="U6" s="376"/>
      <c r="V6" s="96"/>
      <c r="W6" s="376"/>
      <c r="X6" s="96"/>
      <c r="Y6" s="376"/>
      <c r="Z6" s="96"/>
      <c r="AA6" s="376"/>
      <c r="AB6" s="96"/>
      <c r="AC6" s="376"/>
      <c r="AD6" s="115"/>
      <c r="AE6" s="376"/>
      <c r="AF6" s="115"/>
      <c r="AG6" s="376"/>
      <c r="AH6" s="96"/>
      <c r="AI6" s="383"/>
      <c r="AJ6" s="96"/>
      <c r="AK6" s="383"/>
      <c r="AL6" s="96"/>
      <c r="AM6" s="376"/>
      <c r="AN6" s="96"/>
      <c r="AO6" s="376"/>
      <c r="AP6" s="96"/>
      <c r="AQ6" s="376"/>
      <c r="AR6" s="96"/>
      <c r="AS6" s="376"/>
      <c r="AT6" s="96"/>
      <c r="AU6" s="376"/>
      <c r="AV6" s="96"/>
      <c r="AW6" s="376"/>
      <c r="AY6" s="252"/>
      <c r="AZ6" s="252"/>
      <c r="BA6" s="252"/>
      <c r="BB6" s="622"/>
      <c r="BC6" s="257"/>
      <c r="BD6" s="258"/>
      <c r="BE6" s="259"/>
      <c r="BF6" s="259"/>
      <c r="BG6" s="260"/>
      <c r="BH6" s="260"/>
      <c r="BI6" s="258"/>
      <c r="BJ6" s="258"/>
      <c r="BK6" s="259"/>
      <c r="BL6" s="260"/>
      <c r="BM6" s="260"/>
      <c r="BN6" s="260"/>
      <c r="BO6" s="260"/>
      <c r="BP6" s="260"/>
      <c r="BQ6" s="260"/>
      <c r="BR6" s="260"/>
      <c r="BS6" s="260"/>
      <c r="BT6" s="260"/>
      <c r="BU6" s="260"/>
      <c r="BV6" s="260"/>
      <c r="BW6" s="260"/>
      <c r="BX6" s="260"/>
      <c r="BY6" s="260"/>
      <c r="BZ6" s="260"/>
      <c r="CA6" s="260"/>
      <c r="CB6" s="260"/>
      <c r="CC6" s="260"/>
      <c r="CD6" s="260"/>
      <c r="CE6" s="192"/>
      <c r="CF6" s="192"/>
      <c r="CH6" s="260"/>
      <c r="CI6" s="260"/>
      <c r="CJ6" s="260"/>
      <c r="CK6" s="192"/>
      <c r="CL6" s="192"/>
      <c r="CN6" s="192"/>
      <c r="CP6" s="192"/>
      <c r="CR6" s="192"/>
    </row>
    <row r="7" spans="1:97" ht="14.1" customHeight="1" x14ac:dyDescent="0.3">
      <c r="F7" s="152" t="s">
        <v>247</v>
      </c>
      <c r="G7" s="112"/>
      <c r="H7" s="95"/>
      <c r="I7" s="112"/>
      <c r="J7" s="95"/>
      <c r="K7" s="112"/>
      <c r="L7" s="95"/>
      <c r="M7" s="112"/>
      <c r="N7" s="95"/>
      <c r="O7" s="112"/>
      <c r="P7" s="95"/>
      <c r="Q7" s="112"/>
      <c r="R7" s="44"/>
      <c r="S7" s="151"/>
      <c r="U7" s="151"/>
      <c r="V7" s="44"/>
      <c r="W7" s="151"/>
      <c r="X7" s="404"/>
      <c r="Y7" s="151"/>
      <c r="Z7" s="365"/>
      <c r="AA7" s="151"/>
      <c r="AB7" s="44"/>
      <c r="AC7" s="151"/>
      <c r="AD7" s="44"/>
      <c r="AF7" s="45"/>
      <c r="AG7" s="151"/>
      <c r="AH7" s="125"/>
      <c r="AI7" s="344"/>
      <c r="AJ7" s="125"/>
      <c r="AL7" s="125"/>
      <c r="AM7" s="8"/>
      <c r="AN7"/>
      <c r="AO7" s="148"/>
      <c r="AP7" s="125"/>
      <c r="AQ7" s="385"/>
      <c r="AR7" s="125"/>
      <c r="AS7" s="385"/>
      <c r="AT7" s="125"/>
      <c r="AU7" s="385"/>
      <c r="AV7" s="125"/>
      <c r="AW7" s="385"/>
      <c r="AY7" s="683" t="s">
        <v>208</v>
      </c>
      <c r="AZ7" s="684"/>
      <c r="BA7" s="684"/>
      <c r="BB7" s="684"/>
      <c r="BC7" s="684"/>
      <c r="BD7" s="684"/>
      <c r="BE7" s="684"/>
      <c r="BF7" s="684"/>
      <c r="BG7" s="684"/>
      <c r="BH7" s="684"/>
      <c r="BI7" s="684"/>
      <c r="BJ7" s="684"/>
      <c r="BK7" s="684"/>
      <c r="BL7" s="684"/>
      <c r="BM7" s="684"/>
      <c r="BN7" s="684"/>
      <c r="BO7" s="684"/>
      <c r="BP7" s="684"/>
      <c r="BQ7" s="684"/>
      <c r="BR7" s="684"/>
      <c r="BS7" s="684"/>
      <c r="BT7" s="684"/>
      <c r="BU7" s="684"/>
      <c r="BV7" s="684"/>
      <c r="BW7" s="684"/>
      <c r="BX7" s="684"/>
      <c r="BY7" s="684"/>
      <c r="BZ7" s="684"/>
      <c r="CA7" s="684"/>
      <c r="CB7" s="684"/>
      <c r="CC7" s="684"/>
      <c r="CD7" s="684"/>
    </row>
    <row r="8" spans="1:97" ht="23.1" customHeight="1" x14ac:dyDescent="0.25">
      <c r="B8" s="569">
        <v>2</v>
      </c>
      <c r="C8" s="594" t="s">
        <v>209</v>
      </c>
      <c r="D8" s="594" t="s">
        <v>210</v>
      </c>
      <c r="E8" s="594" t="s">
        <v>211</v>
      </c>
      <c r="F8" s="594">
        <v>2000</v>
      </c>
      <c r="G8" s="594"/>
      <c r="H8" s="594">
        <v>2001</v>
      </c>
      <c r="I8" s="594"/>
      <c r="J8" s="594">
        <v>2002</v>
      </c>
      <c r="K8" s="594"/>
      <c r="L8" s="594">
        <v>2003</v>
      </c>
      <c r="M8" s="594"/>
      <c r="N8" s="594">
        <v>2004</v>
      </c>
      <c r="O8" s="594"/>
      <c r="P8" s="594">
        <v>2005</v>
      </c>
      <c r="Q8" s="594"/>
      <c r="R8" s="594">
        <v>2006</v>
      </c>
      <c r="S8" s="594"/>
      <c r="T8" s="594">
        <v>2007</v>
      </c>
      <c r="U8" s="594"/>
      <c r="V8" s="594">
        <v>2008</v>
      </c>
      <c r="W8" s="594"/>
      <c r="X8" s="594">
        <v>2009</v>
      </c>
      <c r="Y8" s="594"/>
      <c r="Z8" s="594">
        <v>2010</v>
      </c>
      <c r="AA8" s="594"/>
      <c r="AB8" s="594">
        <v>2011</v>
      </c>
      <c r="AC8" s="594"/>
      <c r="AD8" s="594">
        <v>2012</v>
      </c>
      <c r="AE8" s="594"/>
      <c r="AF8" s="594">
        <v>2013</v>
      </c>
      <c r="AG8" s="594"/>
      <c r="AH8" s="594">
        <v>2014</v>
      </c>
      <c r="AI8" s="594"/>
      <c r="AJ8" s="594">
        <v>2015</v>
      </c>
      <c r="AK8" s="594"/>
      <c r="AL8" s="594">
        <v>2016</v>
      </c>
      <c r="AM8" s="594"/>
      <c r="AN8" s="594">
        <v>2017</v>
      </c>
      <c r="AO8" s="594"/>
      <c r="AP8" s="594">
        <v>2018</v>
      </c>
      <c r="AQ8" s="594"/>
      <c r="AR8" s="594">
        <v>2019</v>
      </c>
      <c r="AS8" s="594"/>
      <c r="AT8" s="594">
        <v>2020</v>
      </c>
      <c r="AU8" s="594"/>
      <c r="AV8" s="594">
        <v>2021</v>
      </c>
      <c r="AW8" s="595"/>
      <c r="AY8" s="40" t="s">
        <v>209</v>
      </c>
      <c r="AZ8" s="40" t="s">
        <v>210</v>
      </c>
      <c r="BA8" s="40" t="s">
        <v>211</v>
      </c>
      <c r="BB8" s="592">
        <v>2000</v>
      </c>
      <c r="BC8" s="592"/>
      <c r="BD8" s="592">
        <v>2001</v>
      </c>
      <c r="BE8" s="592"/>
      <c r="BF8" s="592">
        <v>2002</v>
      </c>
      <c r="BG8" s="592"/>
      <c r="BH8" s="592">
        <v>2003</v>
      </c>
      <c r="BI8" s="592"/>
      <c r="BJ8" s="592">
        <v>2004</v>
      </c>
      <c r="BK8" s="592"/>
      <c r="BL8" s="592">
        <v>2005</v>
      </c>
      <c r="BM8" s="592"/>
      <c r="BN8" s="592">
        <v>2006</v>
      </c>
      <c r="BO8" s="592"/>
      <c r="BP8" s="592">
        <v>2007</v>
      </c>
      <c r="BQ8" s="592"/>
      <c r="BR8" s="592">
        <v>2008</v>
      </c>
      <c r="BS8" s="592"/>
      <c r="BT8" s="592">
        <v>2009</v>
      </c>
      <c r="BU8" s="592"/>
      <c r="BV8" s="592">
        <v>2010</v>
      </c>
      <c r="BW8" s="592"/>
      <c r="BX8" s="592">
        <v>2011</v>
      </c>
      <c r="BY8" s="592"/>
      <c r="BZ8" s="592">
        <v>2012</v>
      </c>
      <c r="CA8" s="592"/>
      <c r="CB8" s="592">
        <v>2013</v>
      </c>
      <c r="CC8" s="592"/>
      <c r="CD8" s="592">
        <v>2014</v>
      </c>
      <c r="CE8" s="592"/>
      <c r="CF8" s="592">
        <v>2015</v>
      </c>
      <c r="CG8" s="592"/>
      <c r="CH8" s="592">
        <v>2016</v>
      </c>
      <c r="CI8" s="592"/>
      <c r="CJ8" s="592">
        <v>2017</v>
      </c>
      <c r="CK8" s="592"/>
      <c r="CL8" s="592">
        <v>2018</v>
      </c>
      <c r="CM8" s="592"/>
      <c r="CN8" s="592">
        <v>2019</v>
      </c>
      <c r="CO8" s="592"/>
      <c r="CP8" s="592">
        <v>2020</v>
      </c>
      <c r="CQ8" s="592"/>
      <c r="CR8" s="592">
        <v>2021</v>
      </c>
      <c r="CS8" s="592"/>
    </row>
    <row r="9" spans="1:97" ht="18.75" customHeight="1" x14ac:dyDescent="0.25">
      <c r="B9" s="563">
        <v>3550</v>
      </c>
      <c r="C9" s="431">
        <v>1</v>
      </c>
      <c r="D9" s="546" t="s">
        <v>347</v>
      </c>
      <c r="E9" s="432" t="s">
        <v>213</v>
      </c>
      <c r="F9" s="489"/>
      <c r="G9" s="113"/>
      <c r="H9" s="489"/>
      <c r="I9" s="113"/>
      <c r="J9" s="489"/>
      <c r="K9" s="113"/>
      <c r="L9" s="489"/>
      <c r="M9" s="113"/>
      <c r="N9" s="489"/>
      <c r="O9" s="113"/>
      <c r="P9" s="489"/>
      <c r="Q9" s="113"/>
      <c r="R9" s="489"/>
      <c r="S9" s="113"/>
      <c r="T9" s="489"/>
      <c r="U9" s="113"/>
      <c r="V9" s="490"/>
      <c r="W9" s="113"/>
      <c r="X9" s="490"/>
      <c r="Y9" s="113"/>
      <c r="Z9" s="489"/>
      <c r="AA9" s="113"/>
      <c r="AB9" s="491"/>
      <c r="AC9" s="113"/>
      <c r="AD9" s="491"/>
      <c r="AE9" s="113"/>
      <c r="AF9" s="491"/>
      <c r="AG9" s="113"/>
      <c r="AH9" s="491"/>
      <c r="AI9" s="113"/>
      <c r="AJ9" s="491"/>
      <c r="AK9" s="113"/>
      <c r="AL9" s="491"/>
      <c r="AM9" s="113"/>
      <c r="AN9" s="491"/>
      <c r="AO9" s="113"/>
      <c r="AP9" s="491"/>
      <c r="AQ9" s="113"/>
      <c r="AR9" s="491"/>
      <c r="AS9" s="113"/>
      <c r="AT9" s="491"/>
      <c r="AU9" s="113"/>
      <c r="AV9" s="491"/>
      <c r="AW9" s="113"/>
      <c r="AY9" s="571">
        <v>1</v>
      </c>
      <c r="AZ9" s="597" t="s">
        <v>348</v>
      </c>
      <c r="BA9" s="598" t="s">
        <v>213</v>
      </c>
      <c r="BB9" s="599" t="s">
        <v>214</v>
      </c>
      <c r="BC9" s="599"/>
      <c r="BD9" s="599" t="str">
        <f t="shared" ref="BD9:BD24" si="0">IF(OR(ISBLANK(H9),ISBLANK(F9)),"N/A",IF(ABS((H9-F9)/F9)&gt;0.25,"&gt; 25%","ok"))</f>
        <v>N/A</v>
      </c>
      <c r="BE9" s="599"/>
      <c r="BF9" s="599" t="str">
        <f t="shared" ref="BF9:BF24" si="1">IF(OR(ISBLANK(J9),ISBLANK(H9)),"N/A",IF(ABS((J9-H9)/H9)&gt;0.25,"&gt; 25%","ok"))</f>
        <v>N/A</v>
      </c>
      <c r="BG9" s="599"/>
      <c r="BH9" s="599" t="str">
        <f t="shared" ref="BH9:BH24" si="2">IF(OR(ISBLANK(L9),ISBLANK(J9)),"N/A",IF(ABS((L9-J9)/J9)&gt;0.25,"&gt; 25%","ok"))</f>
        <v>N/A</v>
      </c>
      <c r="BI9" s="599"/>
      <c r="BJ9" s="599" t="str">
        <f>IF(OR(ISBLANK(N9),ISBLANK(L9)),"N/A",IF(ABS((N9-L9)/L9)&gt;0.25,"&gt; 25%","ok"))</f>
        <v>N/A</v>
      </c>
      <c r="BK9" s="599"/>
      <c r="BL9" s="599" t="str">
        <f>IF(OR(ISBLANK(P9),ISBLANK(N9)),"N/A",IF(ABS((P9-N9)/N9)&gt;0.25,"&gt; 25%","ok"))</f>
        <v>N/A</v>
      </c>
      <c r="BM9" s="599"/>
      <c r="BN9" s="599" t="str">
        <f>IF(OR(ISBLANK(R9),ISBLANK(P9)),"N/A",IF(ABS((R9-P9)/P9)&gt;0.25,"&gt; 25%","ok"))</f>
        <v>N/A</v>
      </c>
      <c r="BO9" s="599"/>
      <c r="BP9" s="599" t="str">
        <f>IF(OR(ISBLANK(T9),ISBLANK(R9)),"N/A",IF(ABS((T9-R9)/R9)&gt;0.25,"&gt; 25%","ok"))</f>
        <v>N/A</v>
      </c>
      <c r="BQ9" s="599"/>
      <c r="BR9" s="599" t="str">
        <f>IF(OR(ISBLANK(V9),ISBLANK(T9)),"N/A",IF(ABS((V9-T9)/T9)&gt;0.25,"&gt; 25%","ok"))</f>
        <v>N/A</v>
      </c>
      <c r="BS9" s="599"/>
      <c r="BT9" s="599" t="str">
        <f>IF(OR(ISBLANK(X9),ISBLANK(V9)),"N/A",IF(ABS((X9-V9)/V9)&gt;0.25,"&gt; 25%","ok"))</f>
        <v>N/A</v>
      </c>
      <c r="BU9" s="599"/>
      <c r="BV9" s="599" t="str">
        <f>IF(OR(ISBLANK(Z9),ISBLANK(X9)),"N/A",IF(ABS((Z9-X9)/X9)&gt;0.25,"&gt; 25%","ok"))</f>
        <v>N/A</v>
      </c>
      <c r="BW9" s="599"/>
      <c r="BX9" s="599" t="str">
        <f>IF(OR(ISBLANK(AB9),ISBLANK(Z9)),"N/A",IF(ABS((AB9-Z9)/Z9)&gt;0.25,"&gt; 25%","ok"))</f>
        <v>N/A</v>
      </c>
      <c r="BY9" s="599"/>
      <c r="BZ9" s="599" t="str">
        <f>IF(OR(ISBLANK(AD9),ISBLANK(AB9)),"N/A",IF(ABS((AD9-AB9)/AB9)&gt;0.25,"&gt; 25%","ok"))</f>
        <v>N/A</v>
      </c>
      <c r="CA9" s="599"/>
      <c r="CB9" s="599" t="str">
        <f>IF(OR(ISBLANK(AF9),ISBLANK(AD9)),"N/A",IF(ABS((AF9-AD9)/AD9)&gt;0.25,"&gt; 25%","ok"))</f>
        <v>N/A</v>
      </c>
      <c r="CC9" s="599"/>
      <c r="CD9" s="599" t="str">
        <f>IF(OR(ISBLANK(AH9),ISBLANK(AF9)),"N/A",IF(ABS((AH9-AF9)/AF9)&gt;0.25,"&gt; 25%","ok"))</f>
        <v>N/A</v>
      </c>
      <c r="CE9" s="599"/>
      <c r="CF9" s="599" t="str">
        <f>IF(OR(ISBLANK(AJ9),ISBLANK(AH9)),"N/A",IF(ABS((AJ9-AH9)/AH9)&gt;0.25,"&gt; 25%","ok"))</f>
        <v>N/A</v>
      </c>
      <c r="CG9" s="599"/>
      <c r="CH9" s="599" t="str">
        <f>IF(OR(ISBLANK(AL9),ISBLANK(AJ9)),"N/A",IF(ABS((AL9-AJ9)/AJ9)&gt;0.25,"&gt; 25%","ok"))</f>
        <v>N/A</v>
      </c>
      <c r="CI9" s="599"/>
      <c r="CJ9" s="599" t="str">
        <f>IF(OR(ISBLANK(AN9),ISBLANK(AL9)),"N/A",IF(ABS((AN9-AL9)/AL9)&gt;0.25,"&gt; 25%","ok"))</f>
        <v>N/A</v>
      </c>
      <c r="CK9" s="599"/>
      <c r="CL9" s="599" t="str">
        <f>IF(OR(ISBLANK(AP9),ISBLANK(AN9)),"N/A",IF(ABS((AP9-AN9)/AN9)&gt;0.25,"&gt; 25%","ok"))</f>
        <v>N/A</v>
      </c>
      <c r="CM9" s="599"/>
      <c r="CN9" s="599" t="str">
        <f>IF(OR(ISBLANK(AR9),ISBLANK(AP9)),"N/A",IF(ABS((AR9-AP9)/AP9)&gt;0.25,"&gt; 25%","ok"))</f>
        <v>N/A</v>
      </c>
      <c r="CO9" s="599"/>
      <c r="CP9" s="599" t="str">
        <f>IF(OR(ISBLANK(AT9),ISBLANK(AR9)),"N/A",IF(ABS((AT9-AR9)/AR9)&gt;0.25,"&gt; 25%","ok"))</f>
        <v>N/A</v>
      </c>
      <c r="CQ9" s="599"/>
      <c r="CR9" s="599" t="str">
        <f>IF(OR(ISBLANK(AV9),ISBLANK(AT9)),"N/A",IF(ABS((AV9-AT9)/AT9)&gt;0.25,"&gt; 25%","ok"))</f>
        <v>N/A</v>
      </c>
      <c r="CS9" s="599"/>
    </row>
    <row r="10" spans="1:97" ht="23.1" customHeight="1" x14ac:dyDescent="0.25">
      <c r="B10" s="563">
        <v>3560</v>
      </c>
      <c r="C10" s="568">
        <v>2</v>
      </c>
      <c r="D10" s="572" t="s">
        <v>349</v>
      </c>
      <c r="E10" s="432" t="s">
        <v>213</v>
      </c>
      <c r="F10" s="489"/>
      <c r="G10" s="113"/>
      <c r="H10" s="489"/>
      <c r="I10" s="113"/>
      <c r="J10" s="489"/>
      <c r="K10" s="113"/>
      <c r="L10" s="489"/>
      <c r="M10" s="113"/>
      <c r="N10" s="489"/>
      <c r="O10" s="113"/>
      <c r="P10" s="489"/>
      <c r="Q10" s="113"/>
      <c r="R10" s="489"/>
      <c r="S10" s="113"/>
      <c r="T10" s="489"/>
      <c r="U10" s="113"/>
      <c r="V10" s="490"/>
      <c r="W10" s="113"/>
      <c r="X10" s="490"/>
      <c r="Y10" s="113"/>
      <c r="Z10" s="489"/>
      <c r="AA10" s="113"/>
      <c r="AB10" s="491"/>
      <c r="AC10" s="113"/>
      <c r="AD10" s="491"/>
      <c r="AE10" s="113"/>
      <c r="AF10" s="491"/>
      <c r="AG10" s="113"/>
      <c r="AH10" s="491"/>
      <c r="AI10" s="113"/>
      <c r="AJ10" s="491"/>
      <c r="AK10" s="113"/>
      <c r="AL10" s="491"/>
      <c r="AM10" s="113"/>
      <c r="AN10" s="491"/>
      <c r="AO10" s="113"/>
      <c r="AP10" s="491"/>
      <c r="AQ10" s="113"/>
      <c r="AR10" s="491"/>
      <c r="AS10" s="113"/>
      <c r="AT10" s="491"/>
      <c r="AU10" s="113"/>
      <c r="AV10" s="491"/>
      <c r="AW10" s="113"/>
      <c r="AY10" s="186">
        <v>2</v>
      </c>
      <c r="AZ10" s="600" t="s">
        <v>350</v>
      </c>
      <c r="BA10" s="599" t="s">
        <v>213</v>
      </c>
      <c r="BB10" s="599" t="s">
        <v>214</v>
      </c>
      <c r="BC10" s="599"/>
      <c r="BD10" s="599" t="str">
        <f t="shared" si="0"/>
        <v>N/A</v>
      </c>
      <c r="BE10" s="599"/>
      <c r="BF10" s="599" t="str">
        <f t="shared" si="1"/>
        <v>N/A</v>
      </c>
      <c r="BG10" s="599"/>
      <c r="BH10" s="599" t="str">
        <f t="shared" si="2"/>
        <v>N/A</v>
      </c>
      <c r="BI10" s="599"/>
      <c r="BJ10" s="599" t="str">
        <f t="shared" ref="BJ10:BJ16" si="3">IF(OR(ISBLANK(N10),ISBLANK(L10)),"N/A",IF(ABS((N10-L10)/L10)&gt;0.25,"&gt; 25%","ok"))</f>
        <v>N/A</v>
      </c>
      <c r="BK10" s="599"/>
      <c r="BL10" s="599" t="str">
        <f t="shared" ref="BL10:BL16" si="4">IF(OR(ISBLANK(P10),ISBLANK(N10)),"N/A",IF(ABS((P10-N10)/N10)&gt;0.25,"&gt; 25%","ok"))</f>
        <v>N/A</v>
      </c>
      <c r="BM10" s="599"/>
      <c r="BN10" s="599" t="str">
        <f t="shared" ref="BN10:BN16" si="5">IF(OR(ISBLANK(R10),ISBLANK(P10)),"N/A",IF(ABS((R10-P10)/P10)&gt;0.25,"&gt; 25%","ok"))</f>
        <v>N/A</v>
      </c>
      <c r="BO10" s="599"/>
      <c r="BP10" s="599" t="str">
        <f t="shared" ref="BP10:BP16" si="6">IF(OR(ISBLANK(T10),ISBLANK(R10)),"N/A",IF(ABS((T10-R10)/R10)&gt;0.25,"&gt; 25%","ok"))</f>
        <v>N/A</v>
      </c>
      <c r="BQ10" s="599"/>
      <c r="BR10" s="599" t="str">
        <f t="shared" ref="BR10:BR16" si="7">IF(OR(ISBLANK(V10),ISBLANK(T10)),"N/A",IF(ABS((V10-T10)/T10)&gt;0.25,"&gt; 25%","ok"))</f>
        <v>N/A</v>
      </c>
      <c r="BS10" s="599"/>
      <c r="BT10" s="599" t="str">
        <f t="shared" ref="BT10:BT16" si="8">IF(OR(ISBLANK(X10),ISBLANK(V10)),"N/A",IF(ABS((X10-V10)/V10)&gt;0.25,"&gt; 25%","ok"))</f>
        <v>N/A</v>
      </c>
      <c r="BU10" s="599"/>
      <c r="BV10" s="599" t="str">
        <f t="shared" ref="BV10:BV16" si="9">IF(OR(ISBLANK(Z10),ISBLANK(X10)),"N/A",IF(ABS((Z10-X10)/X10)&gt;0.25,"&gt; 25%","ok"))</f>
        <v>N/A</v>
      </c>
      <c r="BW10" s="599"/>
      <c r="BX10" s="599" t="str">
        <f t="shared" ref="BX10:BX16" si="10">IF(OR(ISBLANK(AB10),ISBLANK(Z10)),"N/A",IF(ABS((AB10-Z10)/Z10)&gt;0.25,"&gt; 25%","ok"))</f>
        <v>N/A</v>
      </c>
      <c r="BY10" s="599"/>
      <c r="BZ10" s="599" t="str">
        <f t="shared" ref="BZ10:BZ16" si="11">IF(OR(ISBLANK(AD10),ISBLANK(AB10)),"N/A",IF(ABS((AD10-AB10)/AB10)&gt;0.25,"&gt; 25%","ok"))</f>
        <v>N/A</v>
      </c>
      <c r="CA10" s="599"/>
      <c r="CB10" s="599" t="str">
        <f t="shared" ref="CB10:CB16" si="12">IF(OR(ISBLANK(AF10),ISBLANK(AD10)),"N/A",IF(ABS((AF10-AD10)/AD10)&gt;0.25,"&gt; 25%","ok"))</f>
        <v>N/A</v>
      </c>
      <c r="CC10" s="599"/>
      <c r="CD10" s="599" t="str">
        <f t="shared" ref="CD10:CD16" si="13">IF(OR(ISBLANK(AH10),ISBLANK(AF10)),"N/A",IF(ABS((AH10-AF10)/AF10)&gt;0.25,"&gt; 25%","ok"))</f>
        <v>N/A</v>
      </c>
      <c r="CE10" s="599"/>
      <c r="CF10" s="599" t="str">
        <f t="shared" ref="CF10:CF16" si="14">IF(OR(ISBLANK(AJ10),ISBLANK(AH10)),"N/A",IF(ABS((AJ10-AH10)/AH10)&gt;0.25,"&gt; 25%","ok"))</f>
        <v>N/A</v>
      </c>
      <c r="CG10" s="599"/>
      <c r="CH10" s="599" t="str">
        <f t="shared" ref="CH10:CH16" si="15">IF(OR(ISBLANK(AL10),ISBLANK(AJ10)),"N/A",IF(ABS((AL10-AJ10)/AJ10)&gt;0.25,"&gt; 25%","ok"))</f>
        <v>N/A</v>
      </c>
      <c r="CI10" s="599"/>
      <c r="CJ10" s="599" t="str">
        <f t="shared" ref="CJ10:CN16" si="16">IF(OR(ISBLANK(AN10),ISBLANK(AL10)),"N/A",IF(ABS((AN10-AL10)/AL10)&gt;0.25,"&gt; 25%","ok"))</f>
        <v>N/A</v>
      </c>
      <c r="CK10" s="599"/>
      <c r="CL10" s="599" t="str">
        <f t="shared" si="16"/>
        <v>N/A</v>
      </c>
      <c r="CM10" s="599"/>
      <c r="CN10" s="599" t="str">
        <f t="shared" si="16"/>
        <v>N/A</v>
      </c>
      <c r="CO10" s="599"/>
      <c r="CP10" s="599" t="str">
        <f t="shared" ref="CP10:CP16" si="17">IF(OR(ISBLANK(AT10),ISBLANK(AR10)),"N/A",IF(ABS((AT10-AR10)/AR10)&gt;0.25,"&gt; 25%","ok"))</f>
        <v>N/A</v>
      </c>
      <c r="CQ10" s="599"/>
      <c r="CR10" s="599" t="str">
        <f t="shared" ref="CR10:CR16" si="18">IF(OR(ISBLANK(AV10),ISBLANK(AT10)),"N/A",IF(ABS((AV10-AT10)/AT10)&gt;0.25,"&gt; 25%","ok"))</f>
        <v>N/A</v>
      </c>
      <c r="CS10" s="599"/>
    </row>
    <row r="11" spans="1:97" ht="23.1" customHeight="1" x14ac:dyDescent="0.25">
      <c r="B11" s="563">
        <v>3570</v>
      </c>
      <c r="C11" s="568">
        <v>3</v>
      </c>
      <c r="D11" s="589" t="s">
        <v>351</v>
      </c>
      <c r="E11" s="432" t="s">
        <v>213</v>
      </c>
      <c r="F11" s="489"/>
      <c r="G11" s="113"/>
      <c r="H11" s="489"/>
      <c r="I11" s="113"/>
      <c r="J11" s="489"/>
      <c r="K11" s="113"/>
      <c r="L11" s="489"/>
      <c r="M11" s="113"/>
      <c r="N11" s="489"/>
      <c r="O11" s="113"/>
      <c r="P11" s="489"/>
      <c r="Q11" s="113"/>
      <c r="R11" s="489"/>
      <c r="S11" s="113"/>
      <c r="T11" s="489"/>
      <c r="U11" s="113"/>
      <c r="V11" s="490"/>
      <c r="W11" s="113"/>
      <c r="X11" s="490"/>
      <c r="Y11" s="113"/>
      <c r="Z11" s="489"/>
      <c r="AA11" s="113"/>
      <c r="AB11" s="491"/>
      <c r="AC11" s="113"/>
      <c r="AD11" s="491"/>
      <c r="AE11" s="113"/>
      <c r="AF11" s="491"/>
      <c r="AG11" s="113"/>
      <c r="AH11" s="491"/>
      <c r="AI11" s="113"/>
      <c r="AJ11" s="491"/>
      <c r="AK11" s="113"/>
      <c r="AL11" s="491"/>
      <c r="AM11" s="113"/>
      <c r="AN11" s="491"/>
      <c r="AO11" s="113"/>
      <c r="AP11" s="491"/>
      <c r="AQ11" s="113"/>
      <c r="AR11" s="491"/>
      <c r="AS11" s="113"/>
      <c r="AT11" s="491"/>
      <c r="AU11" s="113"/>
      <c r="AV11" s="491"/>
      <c r="AW11" s="113"/>
      <c r="AY11" s="186">
        <v>3</v>
      </c>
      <c r="AZ11" s="600" t="s">
        <v>352</v>
      </c>
      <c r="BA11" s="599" t="s">
        <v>213</v>
      </c>
      <c r="BB11" s="599" t="s">
        <v>214</v>
      </c>
      <c r="BC11" s="599"/>
      <c r="BD11" s="599" t="str">
        <f t="shared" si="0"/>
        <v>N/A</v>
      </c>
      <c r="BE11" s="599"/>
      <c r="BF11" s="599" t="str">
        <f t="shared" si="1"/>
        <v>N/A</v>
      </c>
      <c r="BG11" s="599"/>
      <c r="BH11" s="599" t="str">
        <f t="shared" si="2"/>
        <v>N/A</v>
      </c>
      <c r="BI11" s="599"/>
      <c r="BJ11" s="599" t="str">
        <f t="shared" si="3"/>
        <v>N/A</v>
      </c>
      <c r="BK11" s="599"/>
      <c r="BL11" s="599" t="str">
        <f t="shared" si="4"/>
        <v>N/A</v>
      </c>
      <c r="BM11" s="599"/>
      <c r="BN11" s="599" t="str">
        <f t="shared" si="5"/>
        <v>N/A</v>
      </c>
      <c r="BO11" s="599"/>
      <c r="BP11" s="599" t="str">
        <f t="shared" si="6"/>
        <v>N/A</v>
      </c>
      <c r="BQ11" s="599"/>
      <c r="BR11" s="599" t="str">
        <f t="shared" si="7"/>
        <v>N/A</v>
      </c>
      <c r="BS11" s="599"/>
      <c r="BT11" s="599" t="str">
        <f t="shared" si="8"/>
        <v>N/A</v>
      </c>
      <c r="BU11" s="599"/>
      <c r="BV11" s="599" t="str">
        <f t="shared" si="9"/>
        <v>N/A</v>
      </c>
      <c r="BW11" s="599"/>
      <c r="BX11" s="599" t="str">
        <f t="shared" si="10"/>
        <v>N/A</v>
      </c>
      <c r="BY11" s="599"/>
      <c r="BZ11" s="599" t="str">
        <f t="shared" si="11"/>
        <v>N/A</v>
      </c>
      <c r="CA11" s="599"/>
      <c r="CB11" s="599" t="str">
        <f t="shared" si="12"/>
        <v>N/A</v>
      </c>
      <c r="CC11" s="599"/>
      <c r="CD11" s="599" t="str">
        <f t="shared" si="13"/>
        <v>N/A</v>
      </c>
      <c r="CE11" s="599"/>
      <c r="CF11" s="599" t="str">
        <f t="shared" si="14"/>
        <v>N/A</v>
      </c>
      <c r="CG11" s="599"/>
      <c r="CH11" s="599" t="str">
        <f t="shared" si="15"/>
        <v>N/A</v>
      </c>
      <c r="CI11" s="599"/>
      <c r="CJ11" s="599" t="str">
        <f t="shared" si="16"/>
        <v>N/A</v>
      </c>
      <c r="CK11" s="599"/>
      <c r="CL11" s="599" t="str">
        <f t="shared" si="16"/>
        <v>N/A</v>
      </c>
      <c r="CM11" s="599"/>
      <c r="CN11" s="599" t="str">
        <f t="shared" si="16"/>
        <v>N/A</v>
      </c>
      <c r="CO11" s="599"/>
      <c r="CP11" s="599" t="str">
        <f t="shared" si="17"/>
        <v>N/A</v>
      </c>
      <c r="CQ11" s="599"/>
      <c r="CR11" s="599" t="str">
        <f t="shared" si="18"/>
        <v>N/A</v>
      </c>
      <c r="CS11" s="599"/>
    </row>
    <row r="12" spans="1:97" ht="26.1" customHeight="1" x14ac:dyDescent="0.25">
      <c r="B12" s="563">
        <v>3580</v>
      </c>
      <c r="C12" s="568">
        <v>4</v>
      </c>
      <c r="D12" s="589" t="s">
        <v>353</v>
      </c>
      <c r="E12" s="432" t="s">
        <v>213</v>
      </c>
      <c r="F12" s="489"/>
      <c r="G12" s="113"/>
      <c r="H12" s="489"/>
      <c r="I12" s="113"/>
      <c r="J12" s="489"/>
      <c r="K12" s="113"/>
      <c r="L12" s="489"/>
      <c r="M12" s="113"/>
      <c r="N12" s="489"/>
      <c r="O12" s="113"/>
      <c r="P12" s="489"/>
      <c r="Q12" s="113"/>
      <c r="R12" s="489"/>
      <c r="S12" s="113"/>
      <c r="T12" s="489"/>
      <c r="U12" s="113"/>
      <c r="V12" s="490"/>
      <c r="W12" s="113"/>
      <c r="X12" s="490"/>
      <c r="Y12" s="113"/>
      <c r="Z12" s="489"/>
      <c r="AA12" s="113"/>
      <c r="AB12" s="491"/>
      <c r="AC12" s="113"/>
      <c r="AD12" s="491"/>
      <c r="AE12" s="113"/>
      <c r="AF12" s="491"/>
      <c r="AG12" s="113"/>
      <c r="AH12" s="491"/>
      <c r="AI12" s="113"/>
      <c r="AJ12" s="491"/>
      <c r="AK12" s="113"/>
      <c r="AL12" s="491"/>
      <c r="AM12" s="113"/>
      <c r="AN12" s="491"/>
      <c r="AO12" s="113"/>
      <c r="AP12" s="491"/>
      <c r="AQ12" s="113"/>
      <c r="AR12" s="491"/>
      <c r="AS12" s="113"/>
      <c r="AT12" s="491"/>
      <c r="AU12" s="113"/>
      <c r="AV12" s="491"/>
      <c r="AW12" s="113"/>
      <c r="AY12" s="186">
        <v>4</v>
      </c>
      <c r="AZ12" s="600" t="s">
        <v>354</v>
      </c>
      <c r="BA12" s="599" t="s">
        <v>213</v>
      </c>
      <c r="BB12" s="599" t="s">
        <v>214</v>
      </c>
      <c r="BC12" s="599"/>
      <c r="BD12" s="599" t="str">
        <f t="shared" si="0"/>
        <v>N/A</v>
      </c>
      <c r="BE12" s="599"/>
      <c r="BF12" s="599" t="str">
        <f t="shared" si="1"/>
        <v>N/A</v>
      </c>
      <c r="BG12" s="599"/>
      <c r="BH12" s="599" t="str">
        <f t="shared" si="2"/>
        <v>N/A</v>
      </c>
      <c r="BI12" s="599"/>
      <c r="BJ12" s="599" t="str">
        <f t="shared" si="3"/>
        <v>N/A</v>
      </c>
      <c r="BK12" s="599"/>
      <c r="BL12" s="599" t="str">
        <f t="shared" si="4"/>
        <v>N/A</v>
      </c>
      <c r="BM12" s="599"/>
      <c r="BN12" s="599" t="str">
        <f t="shared" si="5"/>
        <v>N/A</v>
      </c>
      <c r="BO12" s="599"/>
      <c r="BP12" s="599" t="str">
        <f t="shared" si="6"/>
        <v>N/A</v>
      </c>
      <c r="BQ12" s="599"/>
      <c r="BR12" s="599" t="str">
        <f t="shared" si="7"/>
        <v>N/A</v>
      </c>
      <c r="BS12" s="599"/>
      <c r="BT12" s="599" t="str">
        <f t="shared" si="8"/>
        <v>N/A</v>
      </c>
      <c r="BU12" s="599"/>
      <c r="BV12" s="599" t="str">
        <f t="shared" si="9"/>
        <v>N/A</v>
      </c>
      <c r="BW12" s="599"/>
      <c r="BX12" s="599" t="str">
        <f t="shared" si="10"/>
        <v>N/A</v>
      </c>
      <c r="BY12" s="599"/>
      <c r="BZ12" s="599" t="str">
        <f t="shared" si="11"/>
        <v>N/A</v>
      </c>
      <c r="CA12" s="599"/>
      <c r="CB12" s="599" t="str">
        <f t="shared" si="12"/>
        <v>N/A</v>
      </c>
      <c r="CC12" s="599"/>
      <c r="CD12" s="599" t="str">
        <f t="shared" si="13"/>
        <v>N/A</v>
      </c>
      <c r="CE12" s="599"/>
      <c r="CF12" s="599" t="str">
        <f t="shared" si="14"/>
        <v>N/A</v>
      </c>
      <c r="CG12" s="599"/>
      <c r="CH12" s="599" t="str">
        <f t="shared" si="15"/>
        <v>N/A</v>
      </c>
      <c r="CI12" s="599"/>
      <c r="CJ12" s="599" t="str">
        <f t="shared" si="16"/>
        <v>N/A</v>
      </c>
      <c r="CK12" s="599"/>
      <c r="CL12" s="599" t="str">
        <f t="shared" si="16"/>
        <v>N/A</v>
      </c>
      <c r="CM12" s="599"/>
      <c r="CN12" s="599" t="str">
        <f t="shared" si="16"/>
        <v>N/A</v>
      </c>
      <c r="CO12" s="599"/>
      <c r="CP12" s="599" t="str">
        <f t="shared" si="17"/>
        <v>N/A</v>
      </c>
      <c r="CQ12" s="599"/>
      <c r="CR12" s="599" t="str">
        <f t="shared" si="18"/>
        <v>N/A</v>
      </c>
      <c r="CS12" s="599"/>
    </row>
    <row r="13" spans="1:97" ht="18.75" customHeight="1" x14ac:dyDescent="0.25">
      <c r="B13" s="563">
        <v>3590</v>
      </c>
      <c r="C13" s="568">
        <v>5</v>
      </c>
      <c r="D13" s="589" t="s">
        <v>355</v>
      </c>
      <c r="E13" s="432" t="s">
        <v>213</v>
      </c>
      <c r="F13" s="489"/>
      <c r="G13" s="113"/>
      <c r="H13" s="489"/>
      <c r="I13" s="113"/>
      <c r="J13" s="489"/>
      <c r="K13" s="113"/>
      <c r="L13" s="489"/>
      <c r="M13" s="113"/>
      <c r="N13" s="489"/>
      <c r="O13" s="113"/>
      <c r="P13" s="489"/>
      <c r="Q13" s="113"/>
      <c r="R13" s="489"/>
      <c r="S13" s="113"/>
      <c r="T13" s="489"/>
      <c r="U13" s="113"/>
      <c r="V13" s="490"/>
      <c r="W13" s="113"/>
      <c r="X13" s="490"/>
      <c r="Y13" s="113"/>
      <c r="Z13" s="489"/>
      <c r="AA13" s="113"/>
      <c r="AB13" s="491"/>
      <c r="AC13" s="113"/>
      <c r="AD13" s="491"/>
      <c r="AE13" s="113"/>
      <c r="AF13" s="491"/>
      <c r="AG13" s="113"/>
      <c r="AH13" s="491"/>
      <c r="AI13" s="113"/>
      <c r="AJ13" s="491"/>
      <c r="AK13" s="113"/>
      <c r="AL13" s="491"/>
      <c r="AM13" s="113"/>
      <c r="AN13" s="491"/>
      <c r="AO13" s="113"/>
      <c r="AP13" s="491"/>
      <c r="AQ13" s="113"/>
      <c r="AR13" s="491"/>
      <c r="AS13" s="113"/>
      <c r="AT13" s="491"/>
      <c r="AU13" s="113"/>
      <c r="AV13" s="491"/>
      <c r="AW13" s="113"/>
      <c r="AY13" s="186">
        <v>5</v>
      </c>
      <c r="AZ13" s="600" t="s">
        <v>356</v>
      </c>
      <c r="BA13" s="599" t="s">
        <v>213</v>
      </c>
      <c r="BB13" s="599" t="s">
        <v>214</v>
      </c>
      <c r="BC13" s="599"/>
      <c r="BD13" s="599" t="str">
        <f t="shared" si="0"/>
        <v>N/A</v>
      </c>
      <c r="BE13" s="599"/>
      <c r="BF13" s="599" t="str">
        <f t="shared" si="1"/>
        <v>N/A</v>
      </c>
      <c r="BG13" s="599"/>
      <c r="BH13" s="599" t="str">
        <f t="shared" si="2"/>
        <v>N/A</v>
      </c>
      <c r="BI13" s="599"/>
      <c r="BJ13" s="599" t="str">
        <f t="shared" si="3"/>
        <v>N/A</v>
      </c>
      <c r="BK13" s="599"/>
      <c r="BL13" s="599" t="str">
        <f t="shared" si="4"/>
        <v>N/A</v>
      </c>
      <c r="BM13" s="599"/>
      <c r="BN13" s="599" t="str">
        <f t="shared" si="5"/>
        <v>N/A</v>
      </c>
      <c r="BO13" s="599"/>
      <c r="BP13" s="599" t="str">
        <f t="shared" si="6"/>
        <v>N/A</v>
      </c>
      <c r="BQ13" s="599"/>
      <c r="BR13" s="599" t="str">
        <f t="shared" si="7"/>
        <v>N/A</v>
      </c>
      <c r="BS13" s="599"/>
      <c r="BT13" s="599" t="str">
        <f t="shared" si="8"/>
        <v>N/A</v>
      </c>
      <c r="BU13" s="599"/>
      <c r="BV13" s="599" t="str">
        <f t="shared" si="9"/>
        <v>N/A</v>
      </c>
      <c r="BW13" s="599"/>
      <c r="BX13" s="599" t="str">
        <f t="shared" si="10"/>
        <v>N/A</v>
      </c>
      <c r="BY13" s="599"/>
      <c r="BZ13" s="599" t="str">
        <f t="shared" si="11"/>
        <v>N/A</v>
      </c>
      <c r="CA13" s="599"/>
      <c r="CB13" s="599" t="str">
        <f t="shared" si="12"/>
        <v>N/A</v>
      </c>
      <c r="CC13" s="599"/>
      <c r="CD13" s="599" t="str">
        <f t="shared" si="13"/>
        <v>N/A</v>
      </c>
      <c r="CE13" s="599"/>
      <c r="CF13" s="599" t="str">
        <f t="shared" si="14"/>
        <v>N/A</v>
      </c>
      <c r="CG13" s="599"/>
      <c r="CH13" s="599" t="str">
        <f t="shared" si="15"/>
        <v>N/A</v>
      </c>
      <c r="CI13" s="599"/>
      <c r="CJ13" s="599" t="str">
        <f t="shared" si="16"/>
        <v>N/A</v>
      </c>
      <c r="CK13" s="599"/>
      <c r="CL13" s="599" t="str">
        <f t="shared" si="16"/>
        <v>N/A</v>
      </c>
      <c r="CM13" s="599"/>
      <c r="CN13" s="599" t="str">
        <f t="shared" si="16"/>
        <v>N/A</v>
      </c>
      <c r="CO13" s="599"/>
      <c r="CP13" s="599" t="str">
        <f t="shared" si="17"/>
        <v>N/A</v>
      </c>
      <c r="CQ13" s="599"/>
      <c r="CR13" s="599" t="str">
        <f t="shared" si="18"/>
        <v>N/A</v>
      </c>
      <c r="CS13" s="599"/>
    </row>
    <row r="14" spans="1:97" ht="18.75" customHeight="1" x14ac:dyDescent="0.25">
      <c r="B14" s="563">
        <v>3591</v>
      </c>
      <c r="C14" s="568">
        <v>6</v>
      </c>
      <c r="D14" s="573" t="s">
        <v>357</v>
      </c>
      <c r="E14" s="432" t="s">
        <v>213</v>
      </c>
      <c r="F14" s="489"/>
      <c r="G14" s="113"/>
      <c r="H14" s="489"/>
      <c r="I14" s="113"/>
      <c r="J14" s="489"/>
      <c r="K14" s="113"/>
      <c r="L14" s="489"/>
      <c r="M14" s="113"/>
      <c r="N14" s="489"/>
      <c r="O14" s="113"/>
      <c r="P14" s="489"/>
      <c r="Q14" s="113"/>
      <c r="R14" s="489"/>
      <c r="S14" s="113"/>
      <c r="T14" s="489"/>
      <c r="U14" s="113"/>
      <c r="V14" s="490"/>
      <c r="W14" s="113"/>
      <c r="X14" s="490"/>
      <c r="Y14" s="113"/>
      <c r="Z14" s="489"/>
      <c r="AA14" s="113"/>
      <c r="AB14" s="491"/>
      <c r="AC14" s="113"/>
      <c r="AD14" s="491"/>
      <c r="AE14" s="113"/>
      <c r="AF14" s="491"/>
      <c r="AG14" s="113"/>
      <c r="AH14" s="491"/>
      <c r="AI14" s="113"/>
      <c r="AJ14" s="491"/>
      <c r="AK14" s="113"/>
      <c r="AL14" s="491"/>
      <c r="AM14" s="113"/>
      <c r="AN14" s="491"/>
      <c r="AO14" s="113"/>
      <c r="AP14" s="491"/>
      <c r="AQ14" s="113"/>
      <c r="AR14" s="491"/>
      <c r="AS14" s="113"/>
      <c r="AT14" s="491"/>
      <c r="AU14" s="113"/>
      <c r="AV14" s="491"/>
      <c r="AW14" s="113"/>
      <c r="AY14" s="186">
        <v>6</v>
      </c>
      <c r="AZ14" s="601" t="s">
        <v>358</v>
      </c>
      <c r="BA14" s="599" t="s">
        <v>213</v>
      </c>
      <c r="BB14" s="599" t="s">
        <v>214</v>
      </c>
      <c r="BC14" s="599"/>
      <c r="BD14" s="599" t="str">
        <f t="shared" si="0"/>
        <v>N/A</v>
      </c>
      <c r="BE14" s="599"/>
      <c r="BF14" s="599" t="str">
        <f t="shared" si="1"/>
        <v>N/A</v>
      </c>
      <c r="BG14" s="599"/>
      <c r="BH14" s="599" t="str">
        <f t="shared" si="2"/>
        <v>N/A</v>
      </c>
      <c r="BI14" s="599"/>
      <c r="BJ14" s="599" t="str">
        <f t="shared" si="3"/>
        <v>N/A</v>
      </c>
      <c r="BK14" s="599"/>
      <c r="BL14" s="599" t="str">
        <f t="shared" si="4"/>
        <v>N/A</v>
      </c>
      <c r="BM14" s="599"/>
      <c r="BN14" s="599" t="str">
        <f t="shared" si="5"/>
        <v>N/A</v>
      </c>
      <c r="BO14" s="599"/>
      <c r="BP14" s="599" t="str">
        <f t="shared" si="6"/>
        <v>N/A</v>
      </c>
      <c r="BQ14" s="599"/>
      <c r="BR14" s="599" t="str">
        <f t="shared" si="7"/>
        <v>N/A</v>
      </c>
      <c r="BS14" s="599"/>
      <c r="BT14" s="599" t="str">
        <f t="shared" si="8"/>
        <v>N/A</v>
      </c>
      <c r="BU14" s="599"/>
      <c r="BV14" s="599" t="str">
        <f t="shared" si="9"/>
        <v>N/A</v>
      </c>
      <c r="BW14" s="599"/>
      <c r="BX14" s="599" t="str">
        <f t="shared" si="10"/>
        <v>N/A</v>
      </c>
      <c r="BY14" s="599"/>
      <c r="BZ14" s="599" t="str">
        <f t="shared" si="11"/>
        <v>N/A</v>
      </c>
      <c r="CA14" s="599"/>
      <c r="CB14" s="599" t="str">
        <f t="shared" si="12"/>
        <v>N/A</v>
      </c>
      <c r="CC14" s="599"/>
      <c r="CD14" s="599" t="str">
        <f t="shared" si="13"/>
        <v>N/A</v>
      </c>
      <c r="CE14" s="599"/>
      <c r="CF14" s="599" t="str">
        <f t="shared" si="14"/>
        <v>N/A</v>
      </c>
      <c r="CG14" s="599"/>
      <c r="CH14" s="599" t="str">
        <f t="shared" si="15"/>
        <v>N/A</v>
      </c>
      <c r="CI14" s="599"/>
      <c r="CJ14" s="599" t="str">
        <f t="shared" si="16"/>
        <v>N/A</v>
      </c>
      <c r="CK14" s="599"/>
      <c r="CL14" s="599" t="str">
        <f t="shared" si="16"/>
        <v>N/A</v>
      </c>
      <c r="CM14" s="599"/>
      <c r="CN14" s="599" t="str">
        <f t="shared" si="16"/>
        <v>N/A</v>
      </c>
      <c r="CO14" s="599"/>
      <c r="CP14" s="599" t="str">
        <f t="shared" si="17"/>
        <v>N/A</v>
      </c>
      <c r="CQ14" s="599"/>
      <c r="CR14" s="599" t="str">
        <f t="shared" si="18"/>
        <v>N/A</v>
      </c>
      <c r="CS14" s="599"/>
    </row>
    <row r="15" spans="1:97" ht="18.75" customHeight="1" x14ac:dyDescent="0.25">
      <c r="B15" s="563">
        <v>3592</v>
      </c>
      <c r="C15" s="568">
        <v>7</v>
      </c>
      <c r="D15" s="573" t="s">
        <v>359</v>
      </c>
      <c r="E15" s="432" t="s">
        <v>213</v>
      </c>
      <c r="F15" s="489"/>
      <c r="G15" s="113"/>
      <c r="H15" s="489"/>
      <c r="I15" s="113"/>
      <c r="J15" s="489"/>
      <c r="K15" s="113"/>
      <c r="L15" s="489"/>
      <c r="M15" s="113"/>
      <c r="N15" s="489"/>
      <c r="O15" s="113"/>
      <c r="P15" s="489"/>
      <c r="Q15" s="113"/>
      <c r="R15" s="489"/>
      <c r="S15" s="113"/>
      <c r="T15" s="489"/>
      <c r="U15" s="113"/>
      <c r="V15" s="490"/>
      <c r="W15" s="113"/>
      <c r="X15" s="490"/>
      <c r="Y15" s="113"/>
      <c r="Z15" s="489"/>
      <c r="AA15" s="113"/>
      <c r="AB15" s="491"/>
      <c r="AC15" s="113"/>
      <c r="AD15" s="491"/>
      <c r="AE15" s="113"/>
      <c r="AF15" s="491"/>
      <c r="AG15" s="113"/>
      <c r="AH15" s="491"/>
      <c r="AI15" s="113"/>
      <c r="AJ15" s="491"/>
      <c r="AK15" s="113"/>
      <c r="AL15" s="491"/>
      <c r="AM15" s="113"/>
      <c r="AN15" s="491"/>
      <c r="AO15" s="113"/>
      <c r="AP15" s="491"/>
      <c r="AQ15" s="113"/>
      <c r="AR15" s="491"/>
      <c r="AS15" s="113"/>
      <c r="AT15" s="491"/>
      <c r="AU15" s="113"/>
      <c r="AV15" s="491"/>
      <c r="AW15" s="113"/>
      <c r="AY15" s="186">
        <v>7</v>
      </c>
      <c r="AZ15" s="601" t="s">
        <v>360</v>
      </c>
      <c r="BA15" s="599" t="s">
        <v>213</v>
      </c>
      <c r="BB15" s="599" t="s">
        <v>214</v>
      </c>
      <c r="BC15" s="599"/>
      <c r="BD15" s="599" t="str">
        <f t="shared" si="0"/>
        <v>N/A</v>
      </c>
      <c r="BE15" s="599"/>
      <c r="BF15" s="599" t="str">
        <f t="shared" si="1"/>
        <v>N/A</v>
      </c>
      <c r="BG15" s="599"/>
      <c r="BH15" s="599" t="str">
        <f t="shared" si="2"/>
        <v>N/A</v>
      </c>
      <c r="BI15" s="599"/>
      <c r="BJ15" s="599" t="str">
        <f>IF(OR(ISBLANK(N15),ISBLANK(L15)),"N/A",IF(ABS((N15-L15)/L15)&gt;0.25,"&gt; 25%","ok"))</f>
        <v>N/A</v>
      </c>
      <c r="BK15" s="599"/>
      <c r="BL15" s="599" t="str">
        <f>IF(OR(ISBLANK(P15),ISBLANK(N15)),"N/A",IF(ABS((P15-N15)/N15)&gt;0.25,"&gt; 25%","ok"))</f>
        <v>N/A</v>
      </c>
      <c r="BM15" s="599"/>
      <c r="BN15" s="599" t="str">
        <f>IF(OR(ISBLANK(R15),ISBLANK(P15)),"N/A",IF(ABS((R15-P15)/P15)&gt;0.25,"&gt; 25%","ok"))</f>
        <v>N/A</v>
      </c>
      <c r="BO15" s="599"/>
      <c r="BP15" s="599" t="str">
        <f>IF(OR(ISBLANK(T15),ISBLANK(R15)),"N/A",IF(ABS((T15-R15)/R15)&gt;0.25,"&gt; 25%","ok"))</f>
        <v>N/A</v>
      </c>
      <c r="BQ15" s="599"/>
      <c r="BR15" s="599" t="str">
        <f>IF(OR(ISBLANK(V15),ISBLANK(T15)),"N/A",IF(ABS((V15-T15)/T15)&gt;0.25,"&gt; 25%","ok"))</f>
        <v>N/A</v>
      </c>
      <c r="BS15" s="599"/>
      <c r="BT15" s="599" t="str">
        <f>IF(OR(ISBLANK(X15),ISBLANK(V15)),"N/A",IF(ABS((X15-V15)/V15)&gt;0.25,"&gt; 25%","ok"))</f>
        <v>N/A</v>
      </c>
      <c r="BU15" s="599"/>
      <c r="BV15" s="599" t="str">
        <f>IF(OR(ISBLANK(Z15),ISBLANK(X15)),"N/A",IF(ABS((Z15-X15)/X15)&gt;0.25,"&gt; 25%","ok"))</f>
        <v>N/A</v>
      </c>
      <c r="BW15" s="599"/>
      <c r="BX15" s="599" t="str">
        <f>IF(OR(ISBLANK(AB15),ISBLANK(Z15)),"N/A",IF(ABS((AB15-Z15)/Z15)&gt;0.25,"&gt; 25%","ok"))</f>
        <v>N/A</v>
      </c>
      <c r="BY15" s="599"/>
      <c r="BZ15" s="599" t="str">
        <f>IF(OR(ISBLANK(AD15),ISBLANK(AB15)),"N/A",IF(ABS((AD15-AB15)/AB15)&gt;0.25,"&gt; 25%","ok"))</f>
        <v>N/A</v>
      </c>
      <c r="CA15" s="599"/>
      <c r="CB15" s="599" t="str">
        <f>IF(OR(ISBLANK(AF15),ISBLANK(AD15)),"N/A",IF(ABS((AF15-AD15)/AD15)&gt;0.25,"&gt; 25%","ok"))</f>
        <v>N/A</v>
      </c>
      <c r="CC15" s="599"/>
      <c r="CD15" s="599" t="str">
        <f>IF(OR(ISBLANK(AH15),ISBLANK(AF15)),"N/A",IF(ABS((AH15-AF15)/AF15)&gt;0.25,"&gt; 25%","ok"))</f>
        <v>N/A</v>
      </c>
      <c r="CE15" s="599"/>
      <c r="CF15" s="599" t="str">
        <f>IF(OR(ISBLANK(AJ15),ISBLANK(AH15)),"N/A",IF(ABS((AJ15-AH15)/AH15)&gt;0.25,"&gt; 25%","ok"))</f>
        <v>N/A</v>
      </c>
      <c r="CG15" s="599"/>
      <c r="CH15" s="599" t="str">
        <f>IF(OR(ISBLANK(AL15),ISBLANK(AJ15)),"N/A",IF(ABS((AL15-AJ15)/AJ15)&gt;0.25,"&gt; 25%","ok"))</f>
        <v>N/A</v>
      </c>
      <c r="CI15" s="599"/>
      <c r="CJ15" s="599" t="str">
        <f>IF(OR(ISBLANK(AN15),ISBLANK(AL15)),"N/A",IF(ABS((AN15-AL15)/AL15)&gt;0.25,"&gt; 25%","ok"))</f>
        <v>N/A</v>
      </c>
      <c r="CK15" s="599"/>
      <c r="CL15" s="599" t="str">
        <f>IF(OR(ISBLANK(AP15),ISBLANK(AN15)),"N/A",IF(ABS((AP15-AN15)/AN15)&gt;0.25,"&gt; 25%","ok"))</f>
        <v>N/A</v>
      </c>
      <c r="CM15" s="599"/>
      <c r="CN15" s="599" t="str">
        <f>IF(OR(ISBLANK(AR15),ISBLANK(AP15)),"N/A",IF(ABS((AR15-AP15)/AP15)&gt;0.25,"&gt; 25%","ok"))</f>
        <v>N/A</v>
      </c>
      <c r="CO15" s="599"/>
      <c r="CP15" s="599" t="str">
        <f>IF(OR(ISBLANK(AT15),ISBLANK(AR15)),"N/A",IF(ABS((AT15-AR15)/AR15)&gt;0.25,"&gt; 25%","ok"))</f>
        <v>N/A</v>
      </c>
      <c r="CQ15" s="599"/>
      <c r="CR15" s="599" t="str">
        <f>IF(OR(ISBLANK(AV15),ISBLANK(AT15)),"N/A",IF(ABS((AV15-AT15)/AT15)&gt;0.25,"&gt; 25%","ok"))</f>
        <v>N/A</v>
      </c>
      <c r="CS15" s="599"/>
    </row>
    <row r="16" spans="1:97" ht="27" customHeight="1" thickBot="1" x14ac:dyDescent="0.3">
      <c r="B16" s="563">
        <v>3593</v>
      </c>
      <c r="C16" s="576">
        <v>8</v>
      </c>
      <c r="D16" s="577" t="s">
        <v>361</v>
      </c>
      <c r="E16" s="578" t="s">
        <v>213</v>
      </c>
      <c r="F16" s="579"/>
      <c r="G16" s="580"/>
      <c r="H16" s="579"/>
      <c r="I16" s="580"/>
      <c r="J16" s="579"/>
      <c r="K16" s="580"/>
      <c r="L16" s="579"/>
      <c r="M16" s="580"/>
      <c r="N16" s="579"/>
      <c r="O16" s="580"/>
      <c r="P16" s="579"/>
      <c r="Q16" s="580"/>
      <c r="R16" s="579"/>
      <c r="S16" s="580"/>
      <c r="T16" s="579"/>
      <c r="U16" s="580"/>
      <c r="V16" s="581"/>
      <c r="W16" s="580"/>
      <c r="X16" s="581"/>
      <c r="Y16" s="580"/>
      <c r="Z16" s="579"/>
      <c r="AA16" s="580"/>
      <c r="AB16" s="582"/>
      <c r="AC16" s="580"/>
      <c r="AD16" s="582"/>
      <c r="AE16" s="580"/>
      <c r="AF16" s="582"/>
      <c r="AG16" s="580"/>
      <c r="AH16" s="582"/>
      <c r="AI16" s="580"/>
      <c r="AJ16" s="582"/>
      <c r="AK16" s="580"/>
      <c r="AL16" s="582"/>
      <c r="AM16" s="580"/>
      <c r="AN16" s="582"/>
      <c r="AO16" s="580"/>
      <c r="AP16" s="582"/>
      <c r="AQ16" s="580"/>
      <c r="AR16" s="582"/>
      <c r="AS16" s="580"/>
      <c r="AT16" s="582"/>
      <c r="AU16" s="580"/>
      <c r="AV16" s="582"/>
      <c r="AW16" s="580"/>
      <c r="AY16" s="570">
        <v>8</v>
      </c>
      <c r="AZ16" s="602" t="s">
        <v>362</v>
      </c>
      <c r="BA16" s="603" t="s">
        <v>213</v>
      </c>
      <c r="BB16" s="603" t="s">
        <v>214</v>
      </c>
      <c r="BC16" s="603"/>
      <c r="BD16" s="603" t="str">
        <f t="shared" si="0"/>
        <v>N/A</v>
      </c>
      <c r="BE16" s="603"/>
      <c r="BF16" s="603" t="str">
        <f t="shared" si="1"/>
        <v>N/A</v>
      </c>
      <c r="BG16" s="603"/>
      <c r="BH16" s="603" t="str">
        <f t="shared" si="2"/>
        <v>N/A</v>
      </c>
      <c r="BI16" s="603"/>
      <c r="BJ16" s="603" t="str">
        <f t="shared" si="3"/>
        <v>N/A</v>
      </c>
      <c r="BK16" s="603"/>
      <c r="BL16" s="603" t="str">
        <f t="shared" si="4"/>
        <v>N/A</v>
      </c>
      <c r="BM16" s="603"/>
      <c r="BN16" s="603" t="str">
        <f t="shared" si="5"/>
        <v>N/A</v>
      </c>
      <c r="BO16" s="603"/>
      <c r="BP16" s="603" t="str">
        <f t="shared" si="6"/>
        <v>N/A</v>
      </c>
      <c r="BQ16" s="603"/>
      <c r="BR16" s="603" t="str">
        <f t="shared" si="7"/>
        <v>N/A</v>
      </c>
      <c r="BS16" s="603"/>
      <c r="BT16" s="603" t="str">
        <f t="shared" si="8"/>
        <v>N/A</v>
      </c>
      <c r="BU16" s="603"/>
      <c r="BV16" s="603" t="str">
        <f t="shared" si="9"/>
        <v>N/A</v>
      </c>
      <c r="BW16" s="603"/>
      <c r="BX16" s="603" t="str">
        <f t="shared" si="10"/>
        <v>N/A</v>
      </c>
      <c r="BY16" s="603"/>
      <c r="BZ16" s="603" t="str">
        <f t="shared" si="11"/>
        <v>N/A</v>
      </c>
      <c r="CA16" s="603"/>
      <c r="CB16" s="603" t="str">
        <f t="shared" si="12"/>
        <v>N/A</v>
      </c>
      <c r="CC16" s="603"/>
      <c r="CD16" s="603" t="str">
        <f t="shared" si="13"/>
        <v>N/A</v>
      </c>
      <c r="CE16" s="603"/>
      <c r="CF16" s="603" t="str">
        <f t="shared" si="14"/>
        <v>N/A</v>
      </c>
      <c r="CG16" s="603"/>
      <c r="CH16" s="603" t="str">
        <f t="shared" si="15"/>
        <v>N/A</v>
      </c>
      <c r="CI16" s="603"/>
      <c r="CJ16" s="603" t="str">
        <f t="shared" si="16"/>
        <v>N/A</v>
      </c>
      <c r="CK16" s="603"/>
      <c r="CL16" s="603" t="str">
        <f t="shared" si="16"/>
        <v>N/A</v>
      </c>
      <c r="CM16" s="603"/>
      <c r="CN16" s="603" t="str">
        <f t="shared" si="16"/>
        <v>N/A</v>
      </c>
      <c r="CO16" s="603"/>
      <c r="CP16" s="603" t="str">
        <f t="shared" si="17"/>
        <v>N/A</v>
      </c>
      <c r="CQ16" s="603"/>
      <c r="CR16" s="603" t="str">
        <f t="shared" si="18"/>
        <v>N/A</v>
      </c>
      <c r="CS16" s="603"/>
    </row>
    <row r="17" spans="2:97" ht="19.350000000000001" customHeight="1" x14ac:dyDescent="0.25">
      <c r="B17" s="563">
        <v>3650</v>
      </c>
      <c r="C17" s="588">
        <v>9</v>
      </c>
      <c r="D17" s="575" t="s">
        <v>363</v>
      </c>
      <c r="E17" s="431" t="s">
        <v>213</v>
      </c>
      <c r="F17" s="489">
        <v>9.8840996623039204E-2</v>
      </c>
      <c r="G17" s="489"/>
      <c r="H17" s="489">
        <v>0.109640248119831</v>
      </c>
      <c r="I17" s="489"/>
      <c r="J17" s="489">
        <v>9.4447746872901903E-2</v>
      </c>
      <c r="K17" s="489"/>
      <c r="L17" s="489">
        <v>8.8752746582031194E-2</v>
      </c>
      <c r="M17" s="489"/>
      <c r="N17" s="489">
        <v>0.13423749804496801</v>
      </c>
      <c r="O17" s="489"/>
      <c r="P17" s="489">
        <v>0.153642743825912</v>
      </c>
      <c r="Q17" s="489"/>
      <c r="R17" s="489">
        <v>0.19431699812412301</v>
      </c>
      <c r="S17" s="489"/>
      <c r="T17" s="489">
        <v>0.15326300263404799</v>
      </c>
      <c r="U17" s="489"/>
      <c r="V17" s="489">
        <v>0.14735600352287301</v>
      </c>
      <c r="W17" s="489"/>
      <c r="X17" s="489">
        <v>0.174726992845535</v>
      </c>
      <c r="Y17" s="489"/>
      <c r="Z17" s="489">
        <v>0.14271099865436601</v>
      </c>
      <c r="AA17" s="489"/>
      <c r="AB17" s="489">
        <v>0.19504800438880901</v>
      </c>
      <c r="AC17" s="489"/>
      <c r="AD17" s="489">
        <v>0.17732000350952101</v>
      </c>
      <c r="AE17" s="489"/>
      <c r="AF17" s="489">
        <v>0.29033669829368602</v>
      </c>
      <c r="AG17" s="489"/>
      <c r="AH17" s="489">
        <v>0.30791699886321999</v>
      </c>
      <c r="AI17" s="489"/>
      <c r="AJ17" s="489">
        <v>0.42836600542068498</v>
      </c>
      <c r="AK17" s="489"/>
      <c r="AL17" s="489">
        <v>0.524771988391876</v>
      </c>
      <c r="AM17" s="489"/>
      <c r="AN17" s="489">
        <v>0.469709992408752</v>
      </c>
      <c r="AO17" s="489"/>
      <c r="AP17" s="489">
        <v>0.583693027496338</v>
      </c>
      <c r="AQ17" s="489"/>
      <c r="AR17" s="489">
        <v>0.49451899528503401</v>
      </c>
      <c r="AS17" s="489"/>
      <c r="AT17" s="489">
        <v>0.71264099999999997</v>
      </c>
      <c r="AU17" s="489"/>
      <c r="AV17" s="489">
        <v>0.65026700000000004</v>
      </c>
      <c r="AW17" s="489"/>
      <c r="AY17" s="571">
        <v>9</v>
      </c>
      <c r="AZ17" s="604" t="s">
        <v>363</v>
      </c>
      <c r="BA17" s="605" t="s">
        <v>213</v>
      </c>
      <c r="BB17" s="605" t="s">
        <v>214</v>
      </c>
      <c r="BC17" s="605"/>
      <c r="BD17" s="605" t="str">
        <f t="shared" si="0"/>
        <v>ok</v>
      </c>
      <c r="BE17" s="605"/>
      <c r="BF17" s="605" t="str">
        <f t="shared" si="1"/>
        <v>ok</v>
      </c>
      <c r="BG17" s="605"/>
      <c r="BH17" s="605" t="str">
        <f t="shared" si="2"/>
        <v>ok</v>
      </c>
      <c r="BI17" s="605"/>
      <c r="BJ17" s="605" t="str">
        <f>IF(OR(ISBLANK(N17),ISBLANK(L17)),"N/A",IF(ABS((N17-L17)/L17)&gt;0.25,"&gt; 25%","ok"))</f>
        <v>&gt; 25%</v>
      </c>
      <c r="BK17" s="605"/>
      <c r="BL17" s="605" t="str">
        <f>IF(OR(ISBLANK(P17),ISBLANK(N17)),"N/A",IF(ABS((P17-N17)/N17)&gt;0.25,"&gt; 25%","ok"))</f>
        <v>ok</v>
      </c>
      <c r="BM17" s="605"/>
      <c r="BN17" s="605" t="str">
        <f>IF(OR(ISBLANK(R17),ISBLANK(P17)),"N/A",IF(ABS((R17-P17)/P17)&gt;0.25,"&gt; 25%","ok"))</f>
        <v>&gt; 25%</v>
      </c>
      <c r="BO17" s="605"/>
      <c r="BP17" s="605" t="str">
        <f>IF(OR(ISBLANK(T17),ISBLANK(R17)),"N/A",IF(ABS((T17-R17)/R17)&gt;0.25,"&gt; 25%","ok"))</f>
        <v>ok</v>
      </c>
      <c r="BQ17" s="605"/>
      <c r="BR17" s="605" t="str">
        <f>IF(OR(ISBLANK(V17),ISBLANK(T17)),"N/A",IF(ABS((V17-T17)/T17)&gt;0.25,"&gt; 25%","ok"))</f>
        <v>ok</v>
      </c>
      <c r="BS17" s="605"/>
      <c r="BT17" s="605" t="str">
        <f>IF(OR(ISBLANK(X17),ISBLANK(V17)),"N/A",IF(ABS((X17-V17)/V17)&gt;0.25,"&gt; 25%","ok"))</f>
        <v>ok</v>
      </c>
      <c r="BU17" s="605"/>
      <c r="BV17" s="605" t="str">
        <f>IF(OR(ISBLANK(Z17),ISBLANK(X17)),"N/A",IF(ABS((Z17-X17)/X17)&gt;0.25,"&gt; 25%","ok"))</f>
        <v>ok</v>
      </c>
      <c r="BW17" s="605"/>
      <c r="BX17" s="605" t="str">
        <f>IF(OR(ISBLANK(AB17),ISBLANK(Z17)),"N/A",IF(ABS((AB17-Z17)/Z17)&gt;0.25,"&gt; 25%","ok"))</f>
        <v>&gt; 25%</v>
      </c>
      <c r="BY17" s="605"/>
      <c r="BZ17" s="605" t="str">
        <f>IF(OR(ISBLANK(AD17),ISBLANK(AB17)),"N/A",IF(ABS((AD17-AB17)/AB17)&gt;0.25,"&gt; 25%","ok"))</f>
        <v>ok</v>
      </c>
      <c r="CA17" s="605"/>
      <c r="CB17" s="605" t="str">
        <f>IF(OR(ISBLANK(AF17),ISBLANK(AD17)),"N/A",IF(ABS((AF17-AD17)/AD17)&gt;0.25,"&gt; 25%","ok"))</f>
        <v>&gt; 25%</v>
      </c>
      <c r="CC17" s="605"/>
      <c r="CD17" s="605" t="str">
        <f>IF(OR(ISBLANK(AH17),ISBLANK(AF17)),"N/A",IF(ABS((AH17-AF17)/AF17)&gt;0.25,"&gt; 25%","ok"))</f>
        <v>ok</v>
      </c>
      <c r="CE17" s="605"/>
      <c r="CF17" s="605" t="str">
        <f>IF(OR(ISBLANK(AJ17),ISBLANK(AH17)),"N/A",IF(ABS((AJ17-AH17)/AH17)&gt;0.25,"&gt; 25%","ok"))</f>
        <v>&gt; 25%</v>
      </c>
      <c r="CG17" s="605"/>
      <c r="CH17" s="605" t="str">
        <f>IF(OR(ISBLANK(AL17),ISBLANK(AJ17)),"N/A",IF(ABS((AL17-AJ17)/AJ17)&gt;0.25,"&gt; 25%","ok"))</f>
        <v>ok</v>
      </c>
      <c r="CI17" s="605"/>
      <c r="CJ17" s="605" t="str">
        <f>IF(OR(ISBLANK(AN17),ISBLANK(AL17)),"N/A",IF(ABS((AN17-AL17)/AL17)&gt;0.25,"&gt; 25%","ok"))</f>
        <v>ok</v>
      </c>
      <c r="CK17" s="605"/>
      <c r="CL17" s="605" t="str">
        <f>IF(OR(ISBLANK(AP17),ISBLANK(AN17)),"N/A",IF(ABS((AP17-AN17)/AN17)&gt;0.25,"&gt; 25%","ok"))</f>
        <v>ok</v>
      </c>
      <c r="CM17" s="605"/>
      <c r="CN17" s="605" t="str">
        <f>IF(OR(ISBLANK(AR17),ISBLANK(AP17)),"N/A",IF(ABS((AR17-AP17)/AP17)&gt;0.25,"&gt; 25%","ok"))</f>
        <v>ok</v>
      </c>
      <c r="CO17" s="605"/>
      <c r="CP17" s="605" t="str">
        <f>IF(OR(ISBLANK(AT17),ISBLANK(AR17)),"N/A",IF(ABS((AT17-AR17)/AR17)&gt;0.25,"&gt; 25%","ok"))</f>
        <v>&gt; 25%</v>
      </c>
      <c r="CQ17" s="605"/>
      <c r="CR17" s="605" t="str">
        <f>IF(OR(ISBLANK(AV17),ISBLANK(AT17)),"N/A",IF(ABS((AV17-AT17)/AT17)&gt;0.25,"&gt; 25%","ok"))</f>
        <v>ok</v>
      </c>
      <c r="CS17" s="605"/>
    </row>
    <row r="18" spans="2:97" ht="23.1" customHeight="1" x14ac:dyDescent="0.25">
      <c r="B18" s="563">
        <v>3660</v>
      </c>
      <c r="C18" s="568">
        <v>10</v>
      </c>
      <c r="D18" s="572" t="s">
        <v>349</v>
      </c>
      <c r="E18" s="432" t="s">
        <v>213</v>
      </c>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Y18" s="186">
        <v>10</v>
      </c>
      <c r="AZ18" s="600" t="s">
        <v>350</v>
      </c>
      <c r="BA18" s="599" t="s">
        <v>213</v>
      </c>
      <c r="BB18" s="599" t="s">
        <v>214</v>
      </c>
      <c r="BC18" s="599"/>
      <c r="BD18" s="599" t="str">
        <f t="shared" si="0"/>
        <v>N/A</v>
      </c>
      <c r="BE18" s="599"/>
      <c r="BF18" s="599" t="str">
        <f t="shared" si="1"/>
        <v>N/A</v>
      </c>
      <c r="BG18" s="599"/>
      <c r="BH18" s="599" t="str">
        <f t="shared" si="2"/>
        <v>N/A</v>
      </c>
      <c r="BI18" s="599"/>
      <c r="BJ18" s="599" t="str">
        <f t="shared" ref="BJ18:BJ24" si="19">IF(OR(ISBLANK(N18),ISBLANK(L18)),"N/A",IF(ABS((N18-L18)/L18)&gt;0.25,"&gt; 25%","ok"))</f>
        <v>N/A</v>
      </c>
      <c r="BK18" s="599"/>
      <c r="BL18" s="599" t="str">
        <f t="shared" ref="BL18:BL24" si="20">IF(OR(ISBLANK(P18),ISBLANK(N18)),"N/A",IF(ABS((P18-N18)/N18)&gt;0.25,"&gt; 25%","ok"))</f>
        <v>N/A</v>
      </c>
      <c r="BM18" s="599"/>
      <c r="BN18" s="599" t="str">
        <f t="shared" ref="BN18:BN24" si="21">IF(OR(ISBLANK(R18),ISBLANK(P18)),"N/A",IF(ABS((R18-P18)/P18)&gt;0.25,"&gt; 25%","ok"))</f>
        <v>N/A</v>
      </c>
      <c r="BO18" s="599"/>
      <c r="BP18" s="599" t="str">
        <f t="shared" ref="BP18:BP24" si="22">IF(OR(ISBLANK(T18),ISBLANK(R18)),"N/A",IF(ABS((T18-R18)/R18)&gt;0.25,"&gt; 25%","ok"))</f>
        <v>N/A</v>
      </c>
      <c r="BQ18" s="599"/>
      <c r="BR18" s="599" t="str">
        <f t="shared" ref="BR18:BR24" si="23">IF(OR(ISBLANK(V18),ISBLANK(T18)),"N/A",IF(ABS((V18-T18)/T18)&gt;0.25,"&gt; 25%","ok"))</f>
        <v>N/A</v>
      </c>
      <c r="BS18" s="599"/>
      <c r="BT18" s="599" t="str">
        <f t="shared" ref="BT18:BT24" si="24">IF(OR(ISBLANK(X18),ISBLANK(V18)),"N/A",IF(ABS((X18-V18)/V18)&gt;0.25,"&gt; 25%","ok"))</f>
        <v>N/A</v>
      </c>
      <c r="BU18" s="599"/>
      <c r="BV18" s="599" t="str">
        <f t="shared" ref="BV18:BV24" si="25">IF(OR(ISBLANK(Z18),ISBLANK(X18)),"N/A",IF(ABS((Z18-X18)/X18)&gt;0.25,"&gt; 25%","ok"))</f>
        <v>N/A</v>
      </c>
      <c r="BW18" s="599"/>
      <c r="BX18" s="599" t="str">
        <f t="shared" ref="BX18:BX24" si="26">IF(OR(ISBLANK(AB18),ISBLANK(Z18)),"N/A",IF(ABS((AB18-Z18)/Z18)&gt;0.25,"&gt; 25%","ok"))</f>
        <v>N/A</v>
      </c>
      <c r="BY18" s="599"/>
      <c r="BZ18" s="599" t="str">
        <f t="shared" ref="BZ18:BZ24" si="27">IF(OR(ISBLANK(AD18),ISBLANK(AB18)),"N/A",IF(ABS((AD18-AB18)/AB18)&gt;0.25,"&gt; 25%","ok"))</f>
        <v>N/A</v>
      </c>
      <c r="CA18" s="599"/>
      <c r="CB18" s="599" t="str">
        <f t="shared" ref="CB18:CB24" si="28">IF(OR(ISBLANK(AF18),ISBLANK(AD18)),"N/A",IF(ABS((AF18-AD18)/AD18)&gt;0.25,"&gt; 25%","ok"))</f>
        <v>N/A</v>
      </c>
      <c r="CC18" s="599"/>
      <c r="CD18" s="599" t="str">
        <f t="shared" ref="CD18:CD24" si="29">IF(OR(ISBLANK(AH18),ISBLANK(AF18)),"N/A",IF(ABS((AH18-AF18)/AF18)&gt;0.25,"&gt; 25%","ok"))</f>
        <v>N/A</v>
      </c>
      <c r="CE18" s="599"/>
      <c r="CF18" s="599" t="str">
        <f t="shared" ref="CF18:CF24" si="30">IF(OR(ISBLANK(AJ18),ISBLANK(AH18)),"N/A",IF(ABS((AJ18-AH18)/AH18)&gt;0.25,"&gt; 25%","ok"))</f>
        <v>N/A</v>
      </c>
      <c r="CG18" s="599"/>
      <c r="CH18" s="599" t="str">
        <f t="shared" ref="CH18:CH24" si="31">IF(OR(ISBLANK(AL18),ISBLANK(AJ18)),"N/A",IF(ABS((AL18-AJ18)/AJ18)&gt;0.25,"&gt; 25%","ok"))</f>
        <v>N/A</v>
      </c>
      <c r="CI18" s="599"/>
      <c r="CJ18" s="599" t="str">
        <f t="shared" ref="CJ18:CJ24" si="32">IF(OR(ISBLANK(AN18),ISBLANK(AL18)),"N/A",IF(ABS((AN18-AL18)/AL18)&gt;0.25,"&gt; 25%","ok"))</f>
        <v>N/A</v>
      </c>
      <c r="CK18" s="599"/>
      <c r="CL18" s="599" t="str">
        <f t="shared" ref="CL18:CL24" si="33">IF(OR(ISBLANK(AP18),ISBLANK(AN18)),"N/A",IF(ABS((AP18-AN18)/AN18)&gt;0.25,"&gt; 25%","ok"))</f>
        <v>N/A</v>
      </c>
      <c r="CM18" s="599"/>
      <c r="CN18" s="599" t="str">
        <f t="shared" ref="CN18:CN24" si="34">IF(OR(ISBLANK(AR18),ISBLANK(AP18)),"N/A",IF(ABS((AR18-AP18)/AP18)&gt;0.25,"&gt; 25%","ok"))</f>
        <v>N/A</v>
      </c>
      <c r="CO18" s="599"/>
      <c r="CP18" s="599" t="str">
        <f t="shared" ref="CP18:CP24" si="35">IF(OR(ISBLANK(AT18),ISBLANK(AR18)),"N/A",IF(ABS((AT18-AR18)/AR18)&gt;0.25,"&gt; 25%","ok"))</f>
        <v>N/A</v>
      </c>
      <c r="CQ18" s="599"/>
      <c r="CR18" s="599" t="str">
        <f t="shared" ref="CR18:CR24" si="36">IF(OR(ISBLANK(AV18),ISBLANK(AT18)),"N/A",IF(ABS((AV18-AT18)/AT18)&gt;0.25,"&gt; 25%","ok"))</f>
        <v>N/A</v>
      </c>
      <c r="CS18" s="599"/>
    </row>
    <row r="19" spans="2:97" ht="26.1" customHeight="1" x14ac:dyDescent="0.25">
      <c r="B19" s="563">
        <v>3670</v>
      </c>
      <c r="C19" s="568">
        <v>11</v>
      </c>
      <c r="D19" s="589" t="s">
        <v>351</v>
      </c>
      <c r="E19" s="432" t="s">
        <v>213</v>
      </c>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Y19" s="186">
        <v>11</v>
      </c>
      <c r="AZ19" s="600" t="s">
        <v>352</v>
      </c>
      <c r="BA19" s="599" t="s">
        <v>213</v>
      </c>
      <c r="BB19" s="599" t="s">
        <v>214</v>
      </c>
      <c r="BC19" s="599"/>
      <c r="BD19" s="599" t="str">
        <f t="shared" si="0"/>
        <v>N/A</v>
      </c>
      <c r="BE19" s="599"/>
      <c r="BF19" s="599" t="str">
        <f t="shared" si="1"/>
        <v>N/A</v>
      </c>
      <c r="BG19" s="599"/>
      <c r="BH19" s="599" t="str">
        <f t="shared" si="2"/>
        <v>N/A</v>
      </c>
      <c r="BI19" s="599"/>
      <c r="BJ19" s="599" t="str">
        <f t="shared" si="19"/>
        <v>N/A</v>
      </c>
      <c r="BK19" s="599"/>
      <c r="BL19" s="599" t="str">
        <f t="shared" si="20"/>
        <v>N/A</v>
      </c>
      <c r="BM19" s="599"/>
      <c r="BN19" s="599" t="str">
        <f t="shared" si="21"/>
        <v>N/A</v>
      </c>
      <c r="BO19" s="599"/>
      <c r="BP19" s="599" t="str">
        <f t="shared" si="22"/>
        <v>N/A</v>
      </c>
      <c r="BQ19" s="599"/>
      <c r="BR19" s="599" t="str">
        <f t="shared" si="23"/>
        <v>N/A</v>
      </c>
      <c r="BS19" s="599"/>
      <c r="BT19" s="599" t="str">
        <f t="shared" si="24"/>
        <v>N/A</v>
      </c>
      <c r="BU19" s="599"/>
      <c r="BV19" s="599" t="str">
        <f t="shared" si="25"/>
        <v>N/A</v>
      </c>
      <c r="BW19" s="599"/>
      <c r="BX19" s="599" t="str">
        <f t="shared" si="26"/>
        <v>N/A</v>
      </c>
      <c r="BY19" s="599"/>
      <c r="BZ19" s="599" t="str">
        <f t="shared" si="27"/>
        <v>N/A</v>
      </c>
      <c r="CA19" s="599"/>
      <c r="CB19" s="599" t="str">
        <f t="shared" si="28"/>
        <v>N/A</v>
      </c>
      <c r="CC19" s="599"/>
      <c r="CD19" s="599" t="str">
        <f t="shared" si="29"/>
        <v>N/A</v>
      </c>
      <c r="CE19" s="599"/>
      <c r="CF19" s="599" t="str">
        <f t="shared" si="30"/>
        <v>N/A</v>
      </c>
      <c r="CG19" s="599"/>
      <c r="CH19" s="599" t="str">
        <f t="shared" si="31"/>
        <v>N/A</v>
      </c>
      <c r="CI19" s="599"/>
      <c r="CJ19" s="599" t="str">
        <f t="shared" si="32"/>
        <v>N/A</v>
      </c>
      <c r="CK19" s="599"/>
      <c r="CL19" s="599" t="str">
        <f t="shared" si="33"/>
        <v>N/A</v>
      </c>
      <c r="CM19" s="599"/>
      <c r="CN19" s="599" t="str">
        <f t="shared" si="34"/>
        <v>N/A</v>
      </c>
      <c r="CO19" s="599"/>
      <c r="CP19" s="599" t="str">
        <f t="shared" si="35"/>
        <v>N/A</v>
      </c>
      <c r="CQ19" s="599"/>
      <c r="CR19" s="599" t="str">
        <f t="shared" si="36"/>
        <v>N/A</v>
      </c>
      <c r="CS19" s="599"/>
    </row>
    <row r="20" spans="2:97" ht="29.1" customHeight="1" x14ac:dyDescent="0.25">
      <c r="B20" s="563">
        <v>3680</v>
      </c>
      <c r="C20" s="568">
        <v>12</v>
      </c>
      <c r="D20" s="589" t="s">
        <v>353</v>
      </c>
      <c r="E20" s="432" t="s">
        <v>213</v>
      </c>
      <c r="F20" s="489"/>
      <c r="G20" s="489"/>
      <c r="H20" s="489"/>
      <c r="I20" s="489"/>
      <c r="J20" s="489"/>
      <c r="K20" s="489"/>
      <c r="L20" s="489"/>
      <c r="M20" s="489"/>
      <c r="N20" s="489"/>
      <c r="O20" s="489"/>
      <c r="P20" s="489"/>
      <c r="Q20" s="489"/>
      <c r="R20" s="489"/>
      <c r="S20" s="489"/>
      <c r="T20" s="489"/>
      <c r="U20" s="489"/>
      <c r="V20" s="489"/>
      <c r="W20" s="489"/>
      <c r="X20" s="489"/>
      <c r="Y20" s="489"/>
      <c r="Z20" s="489"/>
      <c r="AA20" s="489"/>
      <c r="AB20" s="489" t="s">
        <v>364</v>
      </c>
      <c r="AC20" s="489"/>
      <c r="AD20" s="489"/>
      <c r="AE20" s="489"/>
      <c r="AF20" s="489"/>
      <c r="AG20" s="489"/>
      <c r="AH20" s="489"/>
      <c r="AI20" s="489"/>
      <c r="AJ20" s="489"/>
      <c r="AK20" s="489"/>
      <c r="AL20" s="489"/>
      <c r="AM20" s="489"/>
      <c r="AN20" s="489"/>
      <c r="AO20" s="489"/>
      <c r="AP20" s="489"/>
      <c r="AQ20" s="489"/>
      <c r="AR20" s="489"/>
      <c r="AS20" s="489"/>
      <c r="AT20" s="489"/>
      <c r="AU20" s="489"/>
      <c r="AV20" s="489"/>
      <c r="AW20" s="489"/>
      <c r="AY20" s="186">
        <v>12</v>
      </c>
      <c r="AZ20" s="600" t="s">
        <v>354</v>
      </c>
      <c r="BA20" s="599" t="s">
        <v>213</v>
      </c>
      <c r="BB20" s="599" t="s">
        <v>214</v>
      </c>
      <c r="BC20" s="599"/>
      <c r="BD20" s="599" t="str">
        <f t="shared" si="0"/>
        <v>N/A</v>
      </c>
      <c r="BE20" s="599"/>
      <c r="BF20" s="599" t="str">
        <f t="shared" si="1"/>
        <v>N/A</v>
      </c>
      <c r="BG20" s="599"/>
      <c r="BH20" s="599" t="str">
        <f t="shared" si="2"/>
        <v>N/A</v>
      </c>
      <c r="BI20" s="599"/>
      <c r="BJ20" s="599" t="str">
        <f t="shared" si="19"/>
        <v>N/A</v>
      </c>
      <c r="BK20" s="599"/>
      <c r="BL20" s="599" t="str">
        <f t="shared" si="20"/>
        <v>N/A</v>
      </c>
      <c r="BM20" s="599"/>
      <c r="BN20" s="599" t="str">
        <f t="shared" si="21"/>
        <v>N/A</v>
      </c>
      <c r="BO20" s="599"/>
      <c r="BP20" s="599" t="str">
        <f t="shared" si="22"/>
        <v>N/A</v>
      </c>
      <c r="BQ20" s="599"/>
      <c r="BR20" s="599" t="str">
        <f t="shared" si="23"/>
        <v>N/A</v>
      </c>
      <c r="BS20" s="599"/>
      <c r="BT20" s="599" t="str">
        <f t="shared" si="24"/>
        <v>N/A</v>
      </c>
      <c r="BU20" s="599"/>
      <c r="BV20" s="599" t="str">
        <f t="shared" si="25"/>
        <v>N/A</v>
      </c>
      <c r="BW20" s="599"/>
      <c r="BX20" s="599" t="str">
        <f t="shared" si="26"/>
        <v>N/A</v>
      </c>
      <c r="BY20" s="599"/>
      <c r="BZ20" s="599" t="str">
        <f t="shared" si="27"/>
        <v>N/A</v>
      </c>
      <c r="CA20" s="599"/>
      <c r="CB20" s="599" t="str">
        <f t="shared" si="28"/>
        <v>N/A</v>
      </c>
      <c r="CC20" s="599"/>
      <c r="CD20" s="599" t="str">
        <f t="shared" si="29"/>
        <v>N/A</v>
      </c>
      <c r="CE20" s="599"/>
      <c r="CF20" s="599" t="str">
        <f t="shared" si="30"/>
        <v>N/A</v>
      </c>
      <c r="CG20" s="599"/>
      <c r="CH20" s="599" t="str">
        <f t="shared" si="31"/>
        <v>N/A</v>
      </c>
      <c r="CI20" s="599"/>
      <c r="CJ20" s="599" t="str">
        <f t="shared" si="32"/>
        <v>N/A</v>
      </c>
      <c r="CK20" s="599"/>
      <c r="CL20" s="599" t="str">
        <f t="shared" si="33"/>
        <v>N/A</v>
      </c>
      <c r="CM20" s="599"/>
      <c r="CN20" s="599" t="str">
        <f t="shared" si="34"/>
        <v>N/A</v>
      </c>
      <c r="CO20" s="599"/>
      <c r="CP20" s="599" t="str">
        <f t="shared" si="35"/>
        <v>N/A</v>
      </c>
      <c r="CQ20" s="599"/>
      <c r="CR20" s="599" t="str">
        <f t="shared" si="36"/>
        <v>N/A</v>
      </c>
      <c r="CS20" s="599"/>
    </row>
    <row r="21" spans="2:97" ht="19.350000000000001" customHeight="1" x14ac:dyDescent="0.25">
      <c r="B21" s="563">
        <v>3690</v>
      </c>
      <c r="C21" s="568">
        <v>13</v>
      </c>
      <c r="D21" s="589" t="s">
        <v>365</v>
      </c>
      <c r="E21" s="432" t="s">
        <v>213</v>
      </c>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Y21" s="186">
        <v>13</v>
      </c>
      <c r="AZ21" s="600" t="s">
        <v>366</v>
      </c>
      <c r="BA21" s="599" t="s">
        <v>213</v>
      </c>
      <c r="BB21" s="599" t="s">
        <v>214</v>
      </c>
      <c r="BC21" s="599"/>
      <c r="BD21" s="599" t="str">
        <f t="shared" si="0"/>
        <v>N/A</v>
      </c>
      <c r="BE21" s="599"/>
      <c r="BF21" s="599" t="str">
        <f t="shared" si="1"/>
        <v>N/A</v>
      </c>
      <c r="BG21" s="599"/>
      <c r="BH21" s="599" t="str">
        <f t="shared" si="2"/>
        <v>N/A</v>
      </c>
      <c r="BI21" s="599"/>
      <c r="BJ21" s="599" t="str">
        <f t="shared" si="19"/>
        <v>N/A</v>
      </c>
      <c r="BK21" s="599"/>
      <c r="BL21" s="599" t="str">
        <f t="shared" si="20"/>
        <v>N/A</v>
      </c>
      <c r="BM21" s="599"/>
      <c r="BN21" s="599" t="str">
        <f t="shared" si="21"/>
        <v>N/A</v>
      </c>
      <c r="BO21" s="599"/>
      <c r="BP21" s="599" t="str">
        <f t="shared" si="22"/>
        <v>N/A</v>
      </c>
      <c r="BQ21" s="599"/>
      <c r="BR21" s="599" t="str">
        <f t="shared" si="23"/>
        <v>N/A</v>
      </c>
      <c r="BS21" s="599"/>
      <c r="BT21" s="599" t="str">
        <f t="shared" si="24"/>
        <v>N/A</v>
      </c>
      <c r="BU21" s="599"/>
      <c r="BV21" s="599" t="str">
        <f t="shared" si="25"/>
        <v>N/A</v>
      </c>
      <c r="BW21" s="599"/>
      <c r="BX21" s="599" t="str">
        <f t="shared" si="26"/>
        <v>N/A</v>
      </c>
      <c r="BY21" s="599"/>
      <c r="BZ21" s="599" t="str">
        <f t="shared" si="27"/>
        <v>N/A</v>
      </c>
      <c r="CA21" s="599"/>
      <c r="CB21" s="599" t="str">
        <f t="shared" si="28"/>
        <v>N/A</v>
      </c>
      <c r="CC21" s="599"/>
      <c r="CD21" s="599" t="str">
        <f t="shared" si="29"/>
        <v>N/A</v>
      </c>
      <c r="CE21" s="599"/>
      <c r="CF21" s="599" t="str">
        <f t="shared" si="30"/>
        <v>N/A</v>
      </c>
      <c r="CG21" s="599"/>
      <c r="CH21" s="599" t="str">
        <f t="shared" si="31"/>
        <v>N/A</v>
      </c>
      <c r="CI21" s="599"/>
      <c r="CJ21" s="599" t="str">
        <f t="shared" si="32"/>
        <v>N/A</v>
      </c>
      <c r="CK21" s="599"/>
      <c r="CL21" s="599" t="str">
        <f t="shared" si="33"/>
        <v>N/A</v>
      </c>
      <c r="CM21" s="599"/>
      <c r="CN21" s="599" t="str">
        <f t="shared" si="34"/>
        <v>N/A</v>
      </c>
      <c r="CO21" s="599"/>
      <c r="CP21" s="599" t="str">
        <f t="shared" si="35"/>
        <v>N/A</v>
      </c>
      <c r="CQ21" s="599"/>
      <c r="CR21" s="599" t="str">
        <f t="shared" si="36"/>
        <v>N/A</v>
      </c>
      <c r="CS21" s="599"/>
    </row>
    <row r="22" spans="2:97" ht="19.350000000000001" customHeight="1" x14ac:dyDescent="0.25">
      <c r="B22" s="563">
        <v>3691</v>
      </c>
      <c r="C22" s="568">
        <v>14</v>
      </c>
      <c r="D22" s="573" t="s">
        <v>357</v>
      </c>
      <c r="E22" s="432" t="s">
        <v>213</v>
      </c>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Y22" s="186">
        <v>14</v>
      </c>
      <c r="AZ22" s="601" t="s">
        <v>358</v>
      </c>
      <c r="BA22" s="599" t="s">
        <v>213</v>
      </c>
      <c r="BB22" s="599" t="s">
        <v>214</v>
      </c>
      <c r="BC22" s="599"/>
      <c r="BD22" s="599" t="str">
        <f t="shared" si="0"/>
        <v>N/A</v>
      </c>
      <c r="BE22" s="599"/>
      <c r="BF22" s="599" t="str">
        <f t="shared" si="1"/>
        <v>N/A</v>
      </c>
      <c r="BG22" s="599"/>
      <c r="BH22" s="599" t="str">
        <f t="shared" si="2"/>
        <v>N/A</v>
      </c>
      <c r="BI22" s="599"/>
      <c r="BJ22" s="599" t="str">
        <f>IF(OR(ISBLANK(N22),ISBLANK(L22)),"N/A",IF(ABS((N22-L22)/L22)&gt;0.25,"&gt; 25%","ok"))</f>
        <v>N/A</v>
      </c>
      <c r="BK22" s="599"/>
      <c r="BL22" s="599" t="str">
        <f>IF(OR(ISBLANK(P22),ISBLANK(N22)),"N/A",IF(ABS((P22-N22)/N22)&gt;0.25,"&gt; 25%","ok"))</f>
        <v>N/A</v>
      </c>
      <c r="BM22" s="599"/>
      <c r="BN22" s="599" t="str">
        <f>IF(OR(ISBLANK(R22),ISBLANK(P22)),"N/A",IF(ABS((R22-P22)/P22)&gt;0.25,"&gt; 25%","ok"))</f>
        <v>N/A</v>
      </c>
      <c r="BO22" s="599"/>
      <c r="BP22" s="599" t="str">
        <f>IF(OR(ISBLANK(T22),ISBLANK(R22)),"N/A",IF(ABS((T22-R22)/R22)&gt;0.25,"&gt; 25%","ok"))</f>
        <v>N/A</v>
      </c>
      <c r="BQ22" s="599"/>
      <c r="BR22" s="599" t="str">
        <f>IF(OR(ISBLANK(V22),ISBLANK(T22)),"N/A",IF(ABS((V22-T22)/T22)&gt;0.25,"&gt; 25%","ok"))</f>
        <v>N/A</v>
      </c>
      <c r="BS22" s="599"/>
      <c r="BT22" s="599" t="str">
        <f>IF(OR(ISBLANK(X22),ISBLANK(V22)),"N/A",IF(ABS((X22-V22)/V22)&gt;0.25,"&gt; 25%","ok"))</f>
        <v>N/A</v>
      </c>
      <c r="BU22" s="599"/>
      <c r="BV22" s="599" t="str">
        <f>IF(OR(ISBLANK(Z22),ISBLANK(X22)),"N/A",IF(ABS((Z22-X22)/X22)&gt;0.25,"&gt; 25%","ok"))</f>
        <v>N/A</v>
      </c>
      <c r="BW22" s="599"/>
      <c r="BX22" s="599" t="str">
        <f>IF(OR(ISBLANK(AB22),ISBLANK(Z22)),"N/A",IF(ABS((AB22-Z22)/Z22)&gt;0.25,"&gt; 25%","ok"))</f>
        <v>N/A</v>
      </c>
      <c r="BY22" s="599"/>
      <c r="BZ22" s="599" t="str">
        <f>IF(OR(ISBLANK(AD22),ISBLANK(AB22)),"N/A",IF(ABS((AD22-AB22)/AB22)&gt;0.25,"&gt; 25%","ok"))</f>
        <v>N/A</v>
      </c>
      <c r="CA22" s="599"/>
      <c r="CB22" s="599" t="str">
        <f>IF(OR(ISBLANK(AF22),ISBLANK(AD22)),"N/A",IF(ABS((AF22-AD22)/AD22)&gt;0.25,"&gt; 25%","ok"))</f>
        <v>N/A</v>
      </c>
      <c r="CC22" s="599"/>
      <c r="CD22" s="599" t="str">
        <f>IF(OR(ISBLANK(AH22),ISBLANK(AF22)),"N/A",IF(ABS((AH22-AF22)/AF22)&gt;0.25,"&gt; 25%","ok"))</f>
        <v>N/A</v>
      </c>
      <c r="CE22" s="599"/>
      <c r="CF22" s="599" t="str">
        <f>IF(OR(ISBLANK(AJ22),ISBLANK(AH22)),"N/A",IF(ABS((AJ22-AH22)/AH22)&gt;0.25,"&gt; 25%","ok"))</f>
        <v>N/A</v>
      </c>
      <c r="CG22" s="599"/>
      <c r="CH22" s="599" t="str">
        <f>IF(OR(ISBLANK(AL22),ISBLANK(AJ22)),"N/A",IF(ABS((AL22-AJ22)/AJ22)&gt;0.25,"&gt; 25%","ok"))</f>
        <v>N/A</v>
      </c>
      <c r="CI22" s="599"/>
      <c r="CJ22" s="599" t="str">
        <f>IF(OR(ISBLANK(AN22),ISBLANK(AL22)),"N/A",IF(ABS((AN22-AL22)/AL22)&gt;0.25,"&gt; 25%","ok"))</f>
        <v>N/A</v>
      </c>
      <c r="CK22" s="599"/>
      <c r="CL22" s="599" t="str">
        <f>IF(OR(ISBLANK(AP22),ISBLANK(AN22)),"N/A",IF(ABS((AP22-AN22)/AN22)&gt;0.25,"&gt; 25%","ok"))</f>
        <v>N/A</v>
      </c>
      <c r="CM22" s="599"/>
      <c r="CN22" s="599" t="str">
        <f>IF(OR(ISBLANK(AR22),ISBLANK(AP22)),"N/A",IF(ABS((AR22-AP22)/AP22)&gt;0.25,"&gt; 25%","ok"))</f>
        <v>N/A</v>
      </c>
      <c r="CO22" s="599"/>
      <c r="CP22" s="599" t="str">
        <f>IF(OR(ISBLANK(AT22),ISBLANK(AR22)),"N/A",IF(ABS((AT22-AR22)/AR22)&gt;0.25,"&gt; 25%","ok"))</f>
        <v>N/A</v>
      </c>
      <c r="CQ22" s="599"/>
      <c r="CR22" s="599" t="str">
        <f>IF(OR(ISBLANK(AV22),ISBLANK(AT22)),"N/A",IF(ABS((AV22-AT22)/AT22)&gt;0.25,"&gt; 25%","ok"))</f>
        <v>N/A</v>
      </c>
      <c r="CS22" s="599"/>
    </row>
    <row r="23" spans="2:97" ht="19.350000000000001" customHeight="1" x14ac:dyDescent="0.25">
      <c r="B23" s="563">
        <v>3692</v>
      </c>
      <c r="C23" s="568">
        <v>15</v>
      </c>
      <c r="D23" s="573" t="s">
        <v>359</v>
      </c>
      <c r="E23" s="432" t="s">
        <v>213</v>
      </c>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Y23" s="186">
        <v>15</v>
      </c>
      <c r="AZ23" s="601" t="s">
        <v>360</v>
      </c>
      <c r="BA23" s="599" t="s">
        <v>213</v>
      </c>
      <c r="BB23" s="599" t="s">
        <v>214</v>
      </c>
      <c r="BC23" s="599"/>
      <c r="BD23" s="599" t="str">
        <f t="shared" si="0"/>
        <v>N/A</v>
      </c>
      <c r="BE23" s="599"/>
      <c r="BF23" s="599" t="str">
        <f t="shared" si="1"/>
        <v>N/A</v>
      </c>
      <c r="BG23" s="599"/>
      <c r="BH23" s="599" t="str">
        <f t="shared" si="2"/>
        <v>N/A</v>
      </c>
      <c r="BI23" s="599"/>
      <c r="BJ23" s="599" t="str">
        <f t="shared" si="19"/>
        <v>N/A</v>
      </c>
      <c r="BK23" s="599"/>
      <c r="BL23" s="599" t="str">
        <f t="shared" si="20"/>
        <v>N/A</v>
      </c>
      <c r="BM23" s="599"/>
      <c r="BN23" s="599" t="str">
        <f t="shared" si="21"/>
        <v>N/A</v>
      </c>
      <c r="BO23" s="599"/>
      <c r="BP23" s="599" t="str">
        <f t="shared" si="22"/>
        <v>N/A</v>
      </c>
      <c r="BQ23" s="599"/>
      <c r="BR23" s="599" t="str">
        <f t="shared" si="23"/>
        <v>N/A</v>
      </c>
      <c r="BS23" s="599"/>
      <c r="BT23" s="599" t="str">
        <f t="shared" si="24"/>
        <v>N/A</v>
      </c>
      <c r="BU23" s="599"/>
      <c r="BV23" s="599" t="str">
        <f t="shared" si="25"/>
        <v>N/A</v>
      </c>
      <c r="BW23" s="599"/>
      <c r="BX23" s="599" t="str">
        <f t="shared" si="26"/>
        <v>N/A</v>
      </c>
      <c r="BY23" s="599"/>
      <c r="BZ23" s="599" t="str">
        <f t="shared" si="27"/>
        <v>N/A</v>
      </c>
      <c r="CA23" s="599"/>
      <c r="CB23" s="599" t="str">
        <f t="shared" si="28"/>
        <v>N/A</v>
      </c>
      <c r="CC23" s="599"/>
      <c r="CD23" s="599" t="str">
        <f t="shared" si="29"/>
        <v>N/A</v>
      </c>
      <c r="CE23" s="599"/>
      <c r="CF23" s="599" t="str">
        <f t="shared" si="30"/>
        <v>N/A</v>
      </c>
      <c r="CG23" s="599"/>
      <c r="CH23" s="599" t="str">
        <f t="shared" si="31"/>
        <v>N/A</v>
      </c>
      <c r="CI23" s="599"/>
      <c r="CJ23" s="599" t="str">
        <f t="shared" si="32"/>
        <v>N/A</v>
      </c>
      <c r="CK23" s="599"/>
      <c r="CL23" s="599" t="str">
        <f t="shared" si="33"/>
        <v>N/A</v>
      </c>
      <c r="CM23" s="599"/>
      <c r="CN23" s="599" t="str">
        <f t="shared" si="34"/>
        <v>N/A</v>
      </c>
      <c r="CO23" s="599"/>
      <c r="CP23" s="599" t="str">
        <f t="shared" si="35"/>
        <v>N/A</v>
      </c>
      <c r="CQ23" s="599"/>
      <c r="CR23" s="599" t="str">
        <f t="shared" si="36"/>
        <v>N/A</v>
      </c>
      <c r="CS23" s="599"/>
    </row>
    <row r="24" spans="2:97" ht="25.2" customHeight="1" thickBot="1" x14ac:dyDescent="0.3">
      <c r="B24" s="563">
        <v>3693</v>
      </c>
      <c r="C24" s="583">
        <v>16</v>
      </c>
      <c r="D24" s="584" t="s">
        <v>367</v>
      </c>
      <c r="E24" s="578" t="s">
        <v>213</v>
      </c>
      <c r="F24" s="585"/>
      <c r="G24" s="586"/>
      <c r="H24" s="585"/>
      <c r="I24" s="586"/>
      <c r="J24" s="585"/>
      <c r="K24" s="586"/>
      <c r="L24" s="585"/>
      <c r="M24" s="586"/>
      <c r="N24" s="585"/>
      <c r="O24" s="586"/>
      <c r="P24" s="585"/>
      <c r="Q24" s="586"/>
      <c r="R24" s="585"/>
      <c r="S24" s="586"/>
      <c r="T24" s="585"/>
      <c r="U24" s="586"/>
      <c r="V24" s="585"/>
      <c r="W24" s="586"/>
      <c r="X24" s="585"/>
      <c r="Y24" s="586"/>
      <c r="Z24" s="585"/>
      <c r="AA24" s="586"/>
      <c r="AB24" s="585"/>
      <c r="AC24" s="586"/>
      <c r="AD24" s="587"/>
      <c r="AE24" s="586"/>
      <c r="AF24" s="587"/>
      <c r="AG24" s="586"/>
      <c r="AH24" s="585"/>
      <c r="AI24" s="586"/>
      <c r="AJ24" s="585"/>
      <c r="AK24" s="586"/>
      <c r="AL24" s="585"/>
      <c r="AM24" s="586"/>
      <c r="AN24" s="585"/>
      <c r="AO24" s="586"/>
      <c r="AP24" s="585"/>
      <c r="AQ24" s="586"/>
      <c r="AR24" s="585"/>
      <c r="AS24" s="586"/>
      <c r="AT24" s="585"/>
      <c r="AU24" s="586"/>
      <c r="AV24" s="585"/>
      <c r="AW24" s="586"/>
      <c r="AY24" s="570">
        <v>16</v>
      </c>
      <c r="AZ24" s="602" t="s">
        <v>362</v>
      </c>
      <c r="BA24" s="603" t="s">
        <v>213</v>
      </c>
      <c r="BB24" s="603" t="s">
        <v>214</v>
      </c>
      <c r="BC24" s="603"/>
      <c r="BD24" s="603" t="str">
        <f t="shared" si="0"/>
        <v>N/A</v>
      </c>
      <c r="BE24" s="603"/>
      <c r="BF24" s="603" t="str">
        <f t="shared" si="1"/>
        <v>N/A</v>
      </c>
      <c r="BG24" s="603"/>
      <c r="BH24" s="603" t="str">
        <f t="shared" si="2"/>
        <v>N/A</v>
      </c>
      <c r="BI24" s="603"/>
      <c r="BJ24" s="603" t="str">
        <f t="shared" si="19"/>
        <v>N/A</v>
      </c>
      <c r="BK24" s="603"/>
      <c r="BL24" s="603" t="str">
        <f t="shared" si="20"/>
        <v>N/A</v>
      </c>
      <c r="BM24" s="603"/>
      <c r="BN24" s="603" t="str">
        <f t="shared" si="21"/>
        <v>N/A</v>
      </c>
      <c r="BO24" s="603"/>
      <c r="BP24" s="603" t="str">
        <f t="shared" si="22"/>
        <v>N/A</v>
      </c>
      <c r="BQ24" s="603"/>
      <c r="BR24" s="603" t="str">
        <f t="shared" si="23"/>
        <v>N/A</v>
      </c>
      <c r="BS24" s="603"/>
      <c r="BT24" s="603" t="str">
        <f t="shared" si="24"/>
        <v>N/A</v>
      </c>
      <c r="BU24" s="603"/>
      <c r="BV24" s="603" t="str">
        <f t="shared" si="25"/>
        <v>N/A</v>
      </c>
      <c r="BW24" s="603"/>
      <c r="BX24" s="603" t="str">
        <f t="shared" si="26"/>
        <v>N/A</v>
      </c>
      <c r="BY24" s="603"/>
      <c r="BZ24" s="603" t="str">
        <f t="shared" si="27"/>
        <v>N/A</v>
      </c>
      <c r="CA24" s="603"/>
      <c r="CB24" s="603" t="str">
        <f t="shared" si="28"/>
        <v>N/A</v>
      </c>
      <c r="CC24" s="603"/>
      <c r="CD24" s="603" t="str">
        <f t="shared" si="29"/>
        <v>N/A</v>
      </c>
      <c r="CE24" s="603"/>
      <c r="CF24" s="603" t="str">
        <f t="shared" si="30"/>
        <v>N/A</v>
      </c>
      <c r="CG24" s="603"/>
      <c r="CH24" s="603" t="str">
        <f t="shared" si="31"/>
        <v>N/A</v>
      </c>
      <c r="CI24" s="603"/>
      <c r="CJ24" s="603" t="str">
        <f t="shared" si="32"/>
        <v>N/A</v>
      </c>
      <c r="CK24" s="603"/>
      <c r="CL24" s="603" t="str">
        <f t="shared" si="33"/>
        <v>N/A</v>
      </c>
      <c r="CM24" s="603"/>
      <c r="CN24" s="603" t="str">
        <f t="shared" si="34"/>
        <v>N/A</v>
      </c>
      <c r="CO24" s="603"/>
      <c r="CP24" s="603" t="str">
        <f t="shared" si="35"/>
        <v>N/A</v>
      </c>
      <c r="CQ24" s="603"/>
      <c r="CR24" s="603" t="str">
        <f t="shared" si="36"/>
        <v>N/A</v>
      </c>
      <c r="CS24" s="603"/>
    </row>
    <row r="25" spans="2:97" ht="6" customHeight="1" x14ac:dyDescent="0.25">
      <c r="C25" s="347"/>
      <c r="D25" s="492"/>
      <c r="E25" s="347"/>
      <c r="F25" s="493"/>
      <c r="G25" s="493"/>
      <c r="H25" s="347"/>
      <c r="I25" s="493"/>
      <c r="J25" s="347"/>
      <c r="K25" s="493"/>
      <c r="L25" s="347"/>
      <c r="M25" s="493"/>
      <c r="N25" s="347"/>
      <c r="O25" s="493"/>
      <c r="P25" s="347"/>
      <c r="Q25" s="493"/>
      <c r="R25" s="347"/>
      <c r="S25" s="493"/>
      <c r="T25" s="347"/>
      <c r="U25" s="493"/>
      <c r="V25" s="347"/>
      <c r="W25" s="493"/>
      <c r="X25" s="347"/>
      <c r="Y25" s="493"/>
      <c r="Z25" s="347"/>
      <c r="AA25" s="493"/>
      <c r="AB25" s="347"/>
      <c r="AC25" s="493"/>
      <c r="AD25" s="493"/>
      <c r="AE25" s="493"/>
      <c r="AF25" s="494"/>
      <c r="AG25" s="493"/>
      <c r="AH25" s="347"/>
      <c r="AI25" s="493"/>
      <c r="AJ25" s="347"/>
      <c r="AK25" s="493"/>
      <c r="AL25" s="493"/>
      <c r="AM25" s="493"/>
      <c r="AN25" s="493"/>
      <c r="AO25" s="493"/>
      <c r="AP25" s="347"/>
      <c r="AQ25" s="493"/>
      <c r="AR25" s="347"/>
      <c r="AS25" s="493"/>
      <c r="AT25" s="347"/>
      <c r="AU25" s="493"/>
      <c r="AV25" s="347"/>
      <c r="AW25" s="493"/>
      <c r="AY25" s="176"/>
      <c r="AZ25" s="176"/>
      <c r="BA25" s="176"/>
      <c r="BB25" s="275"/>
      <c r="BC25" s="179"/>
      <c r="BD25" s="275"/>
      <c r="BE25" s="179"/>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179"/>
      <c r="CH25" s="221"/>
      <c r="CI25" s="221"/>
      <c r="CJ25" s="221"/>
      <c r="CK25" s="221"/>
      <c r="CL25" s="221"/>
      <c r="CM25" s="179"/>
      <c r="CN25" s="221"/>
      <c r="CO25" s="179"/>
      <c r="CP25" s="221"/>
      <c r="CQ25" s="179"/>
      <c r="CR25" s="221"/>
      <c r="CS25" s="179"/>
    </row>
    <row r="26" spans="2:97" ht="16.95" customHeight="1" x14ac:dyDescent="0.25">
      <c r="C26" s="43" t="s">
        <v>295</v>
      </c>
      <c r="D26" s="359"/>
      <c r="E26" s="57"/>
      <c r="F26" s="57"/>
      <c r="G26" s="57"/>
      <c r="H26" s="57"/>
      <c r="I26" s="57"/>
      <c r="J26" s="57"/>
      <c r="K26" s="57"/>
      <c r="L26" s="57"/>
      <c r="M26" s="57"/>
      <c r="N26" s="57"/>
      <c r="O26" s="57"/>
      <c r="P26" s="57"/>
      <c r="Q26" s="57"/>
      <c r="R26" s="57"/>
      <c r="S26" s="57"/>
      <c r="T26" s="57"/>
      <c r="U26" s="377"/>
      <c r="V26" s="57"/>
      <c r="W26" s="377"/>
    </row>
    <row r="27" spans="2:97" ht="24" customHeight="1" x14ac:dyDescent="0.25">
      <c r="C27" s="162" t="s">
        <v>228</v>
      </c>
      <c r="D27" s="690" t="s">
        <v>230</v>
      </c>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54"/>
      <c r="AM27" s="654"/>
      <c r="AN27" s="654"/>
      <c r="AO27" s="654"/>
      <c r="AP27" s="654"/>
      <c r="AQ27" s="654"/>
      <c r="AR27" s="742"/>
      <c r="AS27" s="742"/>
      <c r="AT27" s="742"/>
      <c r="AU27" s="742"/>
      <c r="AV27" s="742"/>
      <c r="AW27" s="742"/>
    </row>
    <row r="28" spans="2:97" ht="15" customHeight="1" x14ac:dyDescent="0.25">
      <c r="C28" s="162" t="s">
        <v>228</v>
      </c>
      <c r="D28" s="685" t="s">
        <v>231</v>
      </c>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742"/>
      <c r="AS28" s="742"/>
      <c r="AT28" s="742"/>
      <c r="AU28" s="742"/>
      <c r="AV28" s="742"/>
      <c r="AW28" s="742"/>
    </row>
    <row r="29" spans="2:97" ht="3" customHeight="1" x14ac:dyDescent="0.25">
      <c r="C29" s="162"/>
      <c r="D29" s="690"/>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0"/>
      <c r="AH29" s="690"/>
      <c r="AI29" s="690"/>
      <c r="AJ29" s="690"/>
      <c r="AK29" s="690"/>
      <c r="AL29" s="742"/>
      <c r="AM29" s="742"/>
      <c r="AN29" s="742"/>
      <c r="AO29" s="742"/>
      <c r="AP29" s="742"/>
      <c r="AQ29" s="742"/>
      <c r="AR29" s="742"/>
      <c r="AS29" s="742"/>
      <c r="AT29" s="742"/>
      <c r="AU29" s="742"/>
      <c r="AV29" s="742"/>
      <c r="AW29" s="742"/>
    </row>
    <row r="30" spans="2:97" ht="1.35" customHeight="1" x14ac:dyDescent="0.25">
      <c r="C30" s="141"/>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154"/>
      <c r="AM30" s="154"/>
      <c r="AN30" s="154"/>
      <c r="AO30" s="154"/>
      <c r="AP30" s="154"/>
      <c r="AQ30" s="154"/>
      <c r="AR30" s="154"/>
      <c r="AS30" s="154"/>
      <c r="AT30" s="154"/>
      <c r="AU30" s="154"/>
      <c r="AV30" s="154"/>
      <c r="AW30" s="154"/>
    </row>
    <row r="31" spans="2:97" ht="17.25" customHeight="1" x14ac:dyDescent="0.3">
      <c r="B31" s="495">
        <v>1</v>
      </c>
      <c r="C31" s="522" t="s">
        <v>237</v>
      </c>
      <c r="D31" s="522"/>
      <c r="E31" s="522"/>
      <c r="F31" s="523"/>
      <c r="G31" s="524"/>
      <c r="H31" s="525"/>
      <c r="I31" s="524"/>
      <c r="J31" s="525"/>
      <c r="K31" s="524"/>
      <c r="L31" s="525"/>
      <c r="M31" s="524"/>
      <c r="N31" s="525"/>
      <c r="O31" s="524"/>
      <c r="P31" s="525"/>
      <c r="Q31" s="524"/>
      <c r="R31" s="525"/>
      <c r="S31" s="524"/>
      <c r="T31" s="525"/>
      <c r="U31" s="526"/>
      <c r="V31" s="525"/>
      <c r="W31" s="526"/>
      <c r="X31" s="525"/>
      <c r="Y31" s="526"/>
      <c r="Z31" s="525"/>
      <c r="AA31" s="526"/>
      <c r="AB31" s="525"/>
      <c r="AC31" s="526"/>
      <c r="AD31" s="524"/>
      <c r="AE31" s="526"/>
      <c r="AF31" s="524"/>
      <c r="AG31" s="526"/>
      <c r="AH31" s="525"/>
      <c r="AI31" s="527"/>
      <c r="AJ31" s="525"/>
      <c r="AK31" s="527"/>
      <c r="AL31" s="525"/>
      <c r="AM31" s="526"/>
      <c r="AN31" s="525"/>
      <c r="AO31" s="526"/>
      <c r="AP31" s="525"/>
      <c r="AQ31" s="526"/>
      <c r="AR31" s="525"/>
      <c r="AS31" s="526"/>
      <c r="AT31" s="525"/>
      <c r="AU31" s="526"/>
      <c r="AV31" s="525"/>
      <c r="AW31" s="526"/>
    </row>
    <row r="32" spans="2:97" ht="17.7" customHeight="1" x14ac:dyDescent="0.25">
      <c r="C32" s="538" t="s">
        <v>239</v>
      </c>
      <c r="D32" s="743" t="s">
        <v>240</v>
      </c>
      <c r="E32" s="744"/>
      <c r="F32" s="744"/>
      <c r="G32" s="744"/>
      <c r="H32" s="744"/>
      <c r="I32" s="744"/>
      <c r="J32" s="744"/>
      <c r="K32" s="744"/>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44"/>
      <c r="AL32" s="744"/>
      <c r="AM32" s="744"/>
      <c r="AN32" s="744"/>
      <c r="AO32" s="744"/>
      <c r="AP32" s="744"/>
      <c r="AQ32" s="744"/>
      <c r="AR32" s="744"/>
      <c r="AS32" s="744"/>
      <c r="AT32" s="744"/>
      <c r="AU32" s="744"/>
      <c r="AV32" s="744"/>
      <c r="AW32" s="744"/>
    </row>
    <row r="33" spans="3:49" ht="14.7" customHeight="1" x14ac:dyDescent="0.25">
      <c r="C33" s="528"/>
      <c r="D33" s="737"/>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38"/>
      <c r="AL33" s="738"/>
      <c r="AM33" s="738"/>
      <c r="AN33" s="738"/>
      <c r="AO33" s="738"/>
      <c r="AP33" s="738"/>
      <c r="AQ33" s="738"/>
      <c r="AR33" s="738"/>
      <c r="AS33" s="738"/>
      <c r="AT33" s="738"/>
      <c r="AU33" s="738"/>
      <c r="AV33" s="738"/>
      <c r="AW33" s="738"/>
    </row>
    <row r="34" spans="3:49" ht="12.6" customHeight="1" x14ac:dyDescent="0.25">
      <c r="C34" s="529"/>
      <c r="D34" s="745"/>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c r="AN34" s="746"/>
      <c r="AO34" s="746"/>
      <c r="AP34" s="746"/>
      <c r="AQ34" s="746"/>
      <c r="AR34" s="746"/>
      <c r="AS34" s="746"/>
      <c r="AT34" s="746"/>
      <c r="AU34" s="746"/>
      <c r="AV34" s="746"/>
      <c r="AW34" s="746"/>
    </row>
    <row r="35" spans="3:49" ht="14.7" customHeight="1" x14ac:dyDescent="0.25">
      <c r="C35" s="529"/>
      <c r="D35" s="745"/>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746"/>
      <c r="AT35" s="746"/>
      <c r="AU35" s="746"/>
      <c r="AV35" s="746"/>
      <c r="AW35" s="746"/>
    </row>
    <row r="36" spans="3:49" ht="14.7" customHeight="1" x14ac:dyDescent="0.25">
      <c r="C36" s="529"/>
      <c r="D36" s="745"/>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6"/>
      <c r="AS36" s="746"/>
      <c r="AT36" s="746"/>
      <c r="AU36" s="746"/>
      <c r="AV36" s="746"/>
      <c r="AW36" s="746"/>
    </row>
    <row r="37" spans="3:49" ht="12.6" customHeight="1" x14ac:dyDescent="0.25">
      <c r="C37" s="529"/>
      <c r="D37" s="745"/>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c r="AN37" s="746"/>
      <c r="AO37" s="746"/>
      <c r="AP37" s="746"/>
      <c r="AQ37" s="746"/>
      <c r="AR37" s="746"/>
      <c r="AS37" s="746"/>
      <c r="AT37" s="746"/>
      <c r="AU37" s="746"/>
      <c r="AV37" s="746"/>
      <c r="AW37" s="746"/>
    </row>
    <row r="38" spans="3:49" ht="14.7" customHeight="1" x14ac:dyDescent="0.25">
      <c r="C38" s="529"/>
      <c r="D38" s="745"/>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6"/>
      <c r="AS38" s="746"/>
      <c r="AT38" s="746"/>
      <c r="AU38" s="746"/>
      <c r="AV38" s="746"/>
      <c r="AW38" s="746"/>
    </row>
    <row r="39" spans="3:49" ht="12.6" customHeight="1" x14ac:dyDescent="0.25">
      <c r="C39" s="529"/>
      <c r="D39" s="745"/>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row>
    <row r="40" spans="3:49" ht="12.6" customHeight="1" x14ac:dyDescent="0.25">
      <c r="C40" s="529"/>
      <c r="D40" s="745"/>
      <c r="E40" s="746"/>
      <c r="F40" s="746"/>
      <c r="G40" s="746"/>
      <c r="H40" s="746"/>
      <c r="I40" s="746"/>
      <c r="J40" s="746"/>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746"/>
      <c r="AM40" s="746"/>
      <c r="AN40" s="746"/>
      <c r="AO40" s="746"/>
      <c r="AP40" s="746"/>
      <c r="AQ40" s="746"/>
      <c r="AR40" s="746"/>
      <c r="AS40" s="746"/>
      <c r="AT40" s="746"/>
      <c r="AU40" s="746"/>
      <c r="AV40" s="746"/>
      <c r="AW40" s="746"/>
    </row>
    <row r="41" spans="3:49" ht="13.35" customHeight="1" x14ac:dyDescent="0.25">
      <c r="C41" s="529"/>
      <c r="D41" s="745"/>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row>
    <row r="42" spans="3:49" ht="13.35" customHeight="1" x14ac:dyDescent="0.25">
      <c r="C42" s="529"/>
      <c r="D42" s="747"/>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8"/>
      <c r="AI42" s="748"/>
      <c r="AJ42" s="748"/>
      <c r="AK42" s="748"/>
      <c r="AL42" s="748"/>
      <c r="AM42" s="748"/>
      <c r="AN42" s="748"/>
      <c r="AO42" s="748"/>
      <c r="AP42" s="748"/>
      <c r="AQ42" s="748"/>
      <c r="AR42" s="748"/>
      <c r="AS42" s="748"/>
      <c r="AT42" s="748"/>
      <c r="AU42" s="748"/>
      <c r="AV42" s="748"/>
      <c r="AW42" s="748"/>
    </row>
    <row r="43" spans="3:49" ht="13.35" customHeight="1" x14ac:dyDescent="0.25">
      <c r="C43" s="530"/>
      <c r="D43" s="749"/>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row>
  </sheetData>
  <sheetProtection sheet="1"/>
  <mergeCells count="22">
    <mergeCell ref="D40:AW40"/>
    <mergeCell ref="D41:AW41"/>
    <mergeCell ref="D42:AW42"/>
    <mergeCell ref="D43:AW43"/>
    <mergeCell ref="D34:AW34"/>
    <mergeCell ref="D35:AW35"/>
    <mergeCell ref="D36:AW36"/>
    <mergeCell ref="D37:AW37"/>
    <mergeCell ref="D38:AW38"/>
    <mergeCell ref="D39:AW39"/>
    <mergeCell ref="D33:AW33"/>
    <mergeCell ref="C1:E1"/>
    <mergeCell ref="BA1:CF1"/>
    <mergeCell ref="C4:AO4"/>
    <mergeCell ref="BD5:BE5"/>
    <mergeCell ref="AY7:CD7"/>
    <mergeCell ref="M3:AH3"/>
    <mergeCell ref="D27:AW27"/>
    <mergeCell ref="D28:AW28"/>
    <mergeCell ref="D29:AW29"/>
    <mergeCell ref="D30:AK30"/>
    <mergeCell ref="D32:AW32"/>
  </mergeCells>
  <conditionalFormatting sqref="BD9:CR24">
    <cfRule type="containsText" dxfId="22" priority="1" stopIfTrue="1" operator="containsText" text="&gt;">
      <formula>NOT(ISERROR(SEARCH("&gt;",BD9)))</formula>
    </cfRule>
  </conditionalFormatting>
  <printOptions horizontalCentered="1"/>
  <pageMargins left="0.74791666666666701" right="0.85" top="0.98402777777777795" bottom="0.98402777777777795" header="0.51180555555555596" footer="0.51180555555555596"/>
  <pageSetup paperSize="17" scale="97" firstPageNumber="20" fitToHeight="0" orientation="landscape"/>
  <headerFooter alignWithMargins="0">
    <oddFooter>&amp;CUNSD/United Nations Environment Questionnaire 2020 on Environment Statistics - Waste Section p.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0b4fa15-76ba-48c8-b961-b781e21574d2">
      <Terms xmlns="http://schemas.microsoft.com/office/infopath/2007/PartnerControls"/>
    </lcf76f155ced4ddcb4097134ff3c332f>
    <TaxCatchAll xmlns="985ec44e-1bab-4c0b-9df0-6ba128686fc9" xsi:nil="true"/>
    <Time xmlns="80b4fa15-76ba-48c8-b961-b781e21574d2">No action</Time>
    <Image xmlns="80b4fa15-76ba-48c8-b961-b781e21574d2" xsi:nil="true"/>
    <_Flow_SignoffStatus xmlns="80b4fa15-76ba-48c8-b961-b781e21574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19" ma:contentTypeDescription="Create a new document." ma:contentTypeScope="" ma:versionID="65823827aa7eab6536d4e501f51033b9">
  <xsd:schema xmlns:xsd="http://www.w3.org/2001/XMLSchema" xmlns:xs="http://www.w3.org/2001/XMLSchema" xmlns:p="http://schemas.microsoft.com/office/2006/metadata/properties" xmlns:ns2="80b4fa15-76ba-48c8-b961-b781e21574d2" xmlns:ns3="d0274a15-5367-45e1-987a-873acbd8baaa" xmlns:ns4="985ec44e-1bab-4c0b-9df0-6ba128686fc9" targetNamespace="http://schemas.microsoft.com/office/2006/metadata/properties" ma:root="true" ma:fieldsID="88a85a50db69973f0b17a7fe601a8d7b" ns2:_="" ns3:_="" ns4:_="">
    <xsd:import namespace="80b4fa15-76ba-48c8-b961-b781e21574d2"/>
    <xsd:import namespace="d0274a15-5367-45e1-987a-873acbd8baa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Time" minOccurs="0"/>
                <xsd:element ref="ns2:Imag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Time" ma:index="22" nillable="true" ma:displayName="Progress" ma:default="No action" ma:format="Dropdown" ma:internalName="Time">
      <xsd:simpleType>
        <xsd:restriction base="dms:Choice">
          <xsd:enumeration value="Completed"/>
          <xsd:enumeration value="No action"/>
          <xsd:enumeration value="Processing"/>
        </xsd:restriction>
      </xsd:simpleType>
    </xsd:element>
    <xsd:element name="Image" ma:index="23" nillable="true" ma:displayName="Image" ma:internalName="Imag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1277486-0853-43b3-8e89-471c10f59da4}" ma:internalName="TaxCatchAll" ma:showField="CatchAllData" ma:web="d0274a15-5367-45e1-987a-873acbd8ba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560CA5-355B-4B85-8AFC-47E21AB247BB}">
  <ds:schemaRefs>
    <ds:schemaRef ds:uri="http://schemas.microsoft.com/office/2006/metadata/properties"/>
    <ds:schemaRef ds:uri="http://schemas.microsoft.com/office/infopath/2007/PartnerControls"/>
    <ds:schemaRef ds:uri="80b4fa15-76ba-48c8-b961-b781e21574d2"/>
    <ds:schemaRef ds:uri="985ec44e-1bab-4c0b-9df0-6ba128686fc9"/>
  </ds:schemaRefs>
</ds:datastoreItem>
</file>

<file path=customXml/itemProps2.xml><?xml version="1.0" encoding="utf-8"?>
<ds:datastoreItem xmlns:ds="http://schemas.openxmlformats.org/officeDocument/2006/customXml" ds:itemID="{1A57CE2B-F928-4CB5-9F9A-6B3279388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EE123B-567B-443B-9F29-F9ED7F1609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72</vt:i4>
      </vt:variant>
    </vt:vector>
  </HeadingPairs>
  <TitlesOfParts>
    <vt:vector size="82" baseType="lpstr">
      <vt:lpstr>Table of Contents</vt:lpstr>
      <vt:lpstr>Guidance</vt:lpstr>
      <vt:lpstr>Definitions</vt:lpstr>
      <vt:lpstr>R1</vt:lpstr>
      <vt:lpstr>R2</vt:lpstr>
      <vt:lpstr>R3</vt:lpstr>
      <vt:lpstr>R4</vt:lpstr>
      <vt:lpstr>R5</vt:lpstr>
      <vt:lpstr>R6</vt:lpstr>
      <vt:lpstr>R7</vt:lpstr>
      <vt:lpstr>'R5'!City</vt:lpstr>
      <vt:lpstr>'R1'!CountryID</vt:lpstr>
      <vt:lpstr>'R2'!CountryID</vt:lpstr>
      <vt:lpstr>'R3'!CountryID</vt:lpstr>
      <vt:lpstr>'R4'!CountryID</vt:lpstr>
      <vt:lpstr>'R5'!CountryID</vt:lpstr>
      <vt:lpstr>'R6'!CountryID</vt:lpstr>
      <vt:lpstr>'R1'!CountryName</vt:lpstr>
      <vt:lpstr>'R2'!CountryName</vt:lpstr>
      <vt:lpstr>'R3'!CountryName</vt:lpstr>
      <vt:lpstr>'R4'!CountryName</vt:lpstr>
      <vt:lpstr>'R5'!CountryName</vt:lpstr>
      <vt:lpstr>'R6'!CountryName</vt:lpstr>
      <vt:lpstr>'R1'!Data</vt:lpstr>
      <vt:lpstr>'R2'!Data</vt:lpstr>
      <vt:lpstr>'R3'!Data</vt:lpstr>
      <vt:lpstr>'R4'!Data</vt:lpstr>
      <vt:lpstr>'R5'!Data</vt:lpstr>
      <vt:lpstr>'R1'!Foot</vt:lpstr>
      <vt:lpstr>'R2'!Foot</vt:lpstr>
      <vt:lpstr>'R3'!Foot</vt:lpstr>
      <vt:lpstr>'R4'!Foot</vt:lpstr>
      <vt:lpstr>'R5'!Foot</vt:lpstr>
      <vt:lpstr>'R1'!FootLng</vt:lpstr>
      <vt:lpstr>'R2'!FootLng</vt:lpstr>
      <vt:lpstr>'R3'!FootLng</vt:lpstr>
      <vt:lpstr>'R4'!FootLng</vt:lpstr>
      <vt:lpstr>'R5'!FootLng</vt:lpstr>
      <vt:lpstr>'R6'!FootLng</vt:lpstr>
      <vt:lpstr>'R1'!Inc</vt:lpstr>
      <vt:lpstr>'R2'!Inc</vt:lpstr>
      <vt:lpstr>'R3'!Inc</vt:lpstr>
      <vt:lpstr>'R4'!Inc</vt:lpstr>
      <vt:lpstr>'R5'!Inc</vt:lpstr>
      <vt:lpstr>'R6'!Inc</vt:lpstr>
      <vt:lpstr>'R1'!Ind</vt:lpstr>
      <vt:lpstr>'R2'!Ind</vt:lpstr>
      <vt:lpstr>'R3'!Ind</vt:lpstr>
      <vt:lpstr>'R4'!Ind</vt:lpstr>
      <vt:lpstr>'R5'!Ind</vt:lpstr>
      <vt:lpstr>'R6'!Ind</vt:lpstr>
      <vt:lpstr>'R5'!Loc</vt:lpstr>
      <vt:lpstr>Definitions!Print_Area</vt:lpstr>
      <vt:lpstr>'R1'!Print_Area</vt:lpstr>
      <vt:lpstr>'R2'!Print_Area</vt:lpstr>
      <vt:lpstr>'R3'!Print_Area</vt:lpstr>
      <vt:lpstr>'R4'!Print_Area</vt:lpstr>
      <vt:lpstr>'R5'!Print_Area</vt:lpstr>
      <vt:lpstr>'R7'!Print_Area</vt:lpstr>
      <vt:lpstr>Definitions!Print_Titles</vt:lpstr>
      <vt:lpstr>Guidance!Print_Titles</vt:lpstr>
      <vt:lpstr>'R1'!Print_Titles</vt:lpstr>
      <vt:lpstr>'R2'!Print_Titles</vt:lpstr>
      <vt:lpstr>'R3'!Print_Titles</vt:lpstr>
      <vt:lpstr>'R4'!Print_Titles</vt:lpstr>
      <vt:lpstr>'R5'!Print_Titles</vt:lpstr>
      <vt:lpstr>'R1'!Type</vt:lpstr>
      <vt:lpstr>'R2'!Type</vt:lpstr>
      <vt:lpstr>'R3'!Type</vt:lpstr>
      <vt:lpstr>'R4'!Type</vt:lpstr>
      <vt:lpstr>'R5'!Type</vt:lpstr>
      <vt:lpstr>'R6'!Type</vt:lpstr>
      <vt:lpstr>'R1'!Unit</vt:lpstr>
      <vt:lpstr>'R2'!Unit</vt:lpstr>
      <vt:lpstr>'R3'!Unit</vt:lpstr>
      <vt:lpstr>'R4'!Unit</vt:lpstr>
      <vt:lpstr>'R5'!Unit</vt:lpstr>
      <vt:lpstr>'R1'!VarsID</vt:lpstr>
      <vt:lpstr>'R2'!VarsID</vt:lpstr>
      <vt:lpstr>'R3'!VarsID</vt:lpstr>
      <vt:lpstr>'R4'!VarsID</vt:lpstr>
      <vt:lpstr>'R5'!VarsID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revision/>
  <dcterms:created xsi:type="dcterms:W3CDTF">2007-10-15T14:10:24Z</dcterms:created>
  <dcterms:modified xsi:type="dcterms:W3CDTF">2023-06-16T21:01:28Z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0x010100B51BF2F834EA4346881D152C2A068B67</vt:lpwstr>
  </property>
</Properties>
</file>